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08-August/20/"/>
    </mc:Choice>
  </mc:AlternateContent>
  <xr:revisionPtr revIDLastSave="1" documentId="8_{8208D61F-65E0-450C-BADC-C7E3EF7EEA0E}" xr6:coauthVersionLast="47" xr6:coauthVersionMax="47" xr10:uidLastSave="{7B304117-2BCC-4580-9446-D8BF93DA07DA}"/>
  <bookViews>
    <workbookView xWindow="-120" yWindow="-120" windowWidth="29040" windowHeight="15720" activeTab="5" xr2:uid="{E5E47896-4A05-4A8E-841E-AE90D9FF5672}"/>
  </bookViews>
  <sheets>
    <sheet name="JUL 2025 Balance Sheet" sheetId="1" r:id="rId1"/>
    <sheet name="JUL 2025 MTD I&amp;E" sheetId="2" r:id="rId2"/>
    <sheet name="JUL 2025 YTD I&amp;E" sheetId="3" r:id="rId3"/>
    <sheet name="JUL 2025 General Ledger" sheetId="4" r:id="rId4"/>
    <sheet name="Alert" sheetId="9" state="hidden" r:id="rId5"/>
    <sheet name="JUL 2025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'JUL 2025 Balance Sheet'!$A:$G,'JUL 2025 Balance Sheet'!$1:$1</definedName>
    <definedName name="_xlnm.Print_Titles" localSheetId="5">'JUL 2025 BVA'!$A:$I,'JUL 2025 BVA'!$1:$2</definedName>
    <definedName name="_xlnm.Print_Titles" localSheetId="3">'JUL 2025 General Ledger'!$A:$F,'JUL 2025 General Ledger'!$1:$1</definedName>
    <definedName name="_xlnm.Print_Titles" localSheetId="1">'JUL 2025 MTD I&amp;E'!$A:$I,'JUL 2025 MTD I&amp;E'!$1:$2</definedName>
    <definedName name="_xlnm.Print_Titles" localSheetId="2">'JUL 2025 YTD I&amp;E'!$A:$I,'JUL 2025 YTD I&amp;E'!$1:$2</definedName>
    <definedName name="QB_COLUMN_1" localSheetId="3" hidden="1">'JUL 2025 General Ledger'!$G$1</definedName>
    <definedName name="QB_COLUMN_17" localSheetId="3" hidden="1">'JUL 2025 General Ledger'!$M$1</definedName>
    <definedName name="QB_COLUMN_19" localSheetId="3" hidden="1">'JUL 2025 General Ledger'!$N$1</definedName>
    <definedName name="QB_COLUMN_20" localSheetId="3" hidden="1">'JUL 2025 General Ledger'!$O$1</definedName>
    <definedName name="QB_COLUMN_29" localSheetId="0" hidden="1">'JUL 2025 Balance Sheet'!$H$1</definedName>
    <definedName name="QB_COLUMN_3" localSheetId="3" hidden="1">'JUL 2025 General Ledger'!$H$1</definedName>
    <definedName name="QB_COLUMN_30" localSheetId="3" hidden="1">'JUL 2025 General Ledger'!$P$1</definedName>
    <definedName name="QB_COLUMN_31" localSheetId="3" hidden="1">'JUL 2025 General Ledger'!$Q$1</definedName>
    <definedName name="QB_COLUMN_4" localSheetId="3" hidden="1">'JUL 2025 General Ledger'!$I$1</definedName>
    <definedName name="QB_COLUMN_5" localSheetId="3" hidden="1">'JUL 2025 General Ledger'!$J$1</definedName>
    <definedName name="QB_COLUMN_59200" localSheetId="5" hidden="1">'JUL 2025 BVA'!$J$2</definedName>
    <definedName name="QB_COLUMN_59200" localSheetId="1" hidden="1">'JUL 2025 MTD I&amp;E'!$J$2</definedName>
    <definedName name="QB_COLUMN_59200" localSheetId="2" hidden="1">'JUL 2025 YTD I&amp;E'!$J$2</definedName>
    <definedName name="QB_COLUMN_63620" localSheetId="5" hidden="1">'JUL 2025 BVA'!$L$2</definedName>
    <definedName name="QB_COLUMN_63620" localSheetId="1" hidden="1">'JUL 2025 MTD I&amp;E'!$L$2</definedName>
    <definedName name="QB_COLUMN_63620" localSheetId="2" hidden="1">'JUL 2025 YTD I&amp;E'!$L$2</definedName>
    <definedName name="QB_COLUMN_64430" localSheetId="5" hidden="1">'JUL 2025 BVA'!$M$2</definedName>
    <definedName name="QB_COLUMN_64430" localSheetId="1" hidden="1">'JUL 2025 MTD I&amp;E'!$M$2</definedName>
    <definedName name="QB_COLUMN_64430" localSheetId="2" hidden="1">'JUL 2025 YTD I&amp;E'!$M$2</definedName>
    <definedName name="QB_COLUMN_7" localSheetId="3" hidden="1">'JUL 2025 General Ledger'!$K$1</definedName>
    <definedName name="QB_COLUMN_76210" localSheetId="5" hidden="1">'JUL 2025 BVA'!$K$2</definedName>
    <definedName name="QB_COLUMN_76210" localSheetId="1" hidden="1">'JUL 2025 MTD I&amp;E'!$K$2</definedName>
    <definedName name="QB_COLUMN_76210" localSheetId="2" hidden="1">'JUL 2025 YTD I&amp;E'!$K$2</definedName>
    <definedName name="QB_COLUMN_8" localSheetId="3" hidden="1">'JUL 2025 General Ledger'!$L$1</definedName>
    <definedName name="QB_DATA_0" localSheetId="0" hidden="1">'JUL 2025 Balance Sheet'!$6:$6,'JUL 2025 Balance Sheet'!$7:$7,'JUL 2025 Balance Sheet'!$8:$8,'JUL 2025 Balance Sheet'!$9:$9,'JUL 2025 Balance Sheet'!$10:$10,'JUL 2025 Balance Sheet'!$11:$11,'JUL 2025 Balance Sheet'!$12:$12,'JUL 2025 Balance Sheet'!$13:$13,'JUL 2025 Balance Sheet'!$17:$17,'JUL 2025 Balance Sheet'!$20:$20,'JUL 2025 Balance Sheet'!$24:$24,'JUL 2025 Balance Sheet'!$25:$25,'JUL 2025 Balance Sheet'!$26:$26,'JUL 2025 Balance Sheet'!$27:$27,'JUL 2025 Balance Sheet'!$28:$28,'JUL 2025 Balance Sheet'!$29:$29</definedName>
    <definedName name="QB_DATA_0" localSheetId="5" hidden="1">'JUL 2025 BVA'!$5:$5,'JUL 2025 BVA'!$6:$6,'JUL 2025 BVA'!$7:$7,'JUL 2025 BVA'!$8:$8,'JUL 2025 BVA'!$10:$10,'JUL 2025 BVA'!$11:$11,'JUL 2025 BVA'!$12:$12,'JUL 2025 BVA'!$13:$13,'JUL 2025 BVA'!$14:$14,'JUL 2025 BVA'!$15:$15,'JUL 2025 BVA'!$16:$16,'JUL 2025 BVA'!$17:$17,'JUL 2025 BVA'!$18:$18,'JUL 2025 BVA'!$19:$19,'JUL 2025 BVA'!$20:$20,'JUL 2025 BVA'!$21:$21</definedName>
    <definedName name="QB_DATA_0" localSheetId="3" hidden="1">'JUL 2025 General Ledger'!$3:$3,'JUL 2025 General Ledger'!$4:$4,'JUL 2025 General Ledger'!$5:$5,'JUL 2025 General Ledger'!$8:$8,'JUL 2025 General Ledger'!$9:$9,'JUL 2025 General Ledger'!$12:$12,'JUL 2025 General Ledger'!$13:$13,'JUL 2025 General Ledger'!$14:$14,'JUL 2025 General Ledger'!$15:$15,'JUL 2025 General Ledger'!$16:$16,'JUL 2025 General Ledger'!$17:$17,'JUL 2025 General Ledger'!$18:$18,'JUL 2025 General Ledger'!$19:$19,'JUL 2025 General Ledger'!$23:$23,'JUL 2025 General Ledger'!$26:$26,'JUL 2025 General Ledger'!$29:$29</definedName>
    <definedName name="QB_DATA_0" localSheetId="1" hidden="1">'JUL 2025 MTD I&amp;E'!$5:$5,'JUL 2025 MTD I&amp;E'!$6:$6,'JUL 2025 MTD I&amp;E'!$7:$7,'JUL 2025 MTD I&amp;E'!$8:$8,'JUL 2025 MTD I&amp;E'!$10:$10,'JUL 2025 MTD I&amp;E'!$11:$11,'JUL 2025 MTD I&amp;E'!$12:$12,'JUL 2025 MTD I&amp;E'!$13:$13,'JUL 2025 MTD I&amp;E'!$14:$14,'JUL 2025 MTD I&amp;E'!$15:$15,'JUL 2025 MTD I&amp;E'!$16:$16,'JUL 2025 MTD I&amp;E'!$17:$17,'JUL 2025 MTD I&amp;E'!$18:$18,'JUL 2025 MTD I&amp;E'!$19:$19,'JUL 2025 MTD I&amp;E'!$20:$20,'JUL 2025 MTD I&amp;E'!$21:$21</definedName>
    <definedName name="QB_DATA_0" localSheetId="2" hidden="1">'JUL 2025 YTD I&amp;E'!$5:$5,'JUL 2025 YTD I&amp;E'!$6:$6,'JUL 2025 YTD I&amp;E'!$7:$7,'JUL 2025 YTD I&amp;E'!$8:$8,'JUL 2025 YTD I&amp;E'!$10:$10,'JUL 2025 YTD I&amp;E'!$11:$11,'JUL 2025 YTD I&amp;E'!$12:$12,'JUL 2025 YTD I&amp;E'!$13:$13,'JUL 2025 YTD I&amp;E'!$14:$14,'JUL 2025 YTD I&amp;E'!$15:$15,'JUL 2025 YTD I&amp;E'!$16:$16,'JUL 2025 YTD I&amp;E'!$17:$17,'JUL 2025 YTD I&amp;E'!$18:$18,'JUL 2025 YTD I&amp;E'!$19:$19,'JUL 2025 YTD I&amp;E'!$20:$20,'JUL 2025 YTD I&amp;E'!$21:$21</definedName>
    <definedName name="QB_DATA_1" localSheetId="0" hidden="1">'JUL 2025 Balance Sheet'!$30:$30,'JUL 2025 Balance Sheet'!$31:$31,'JUL 2025 Balance Sheet'!$32:$32,'JUL 2025 Balance Sheet'!$39:$39,'JUL 2025 Balance Sheet'!$42:$42,'JUL 2025 Balance Sheet'!$45:$45,'JUL 2025 Balance Sheet'!$46:$46,'JUL 2025 Balance Sheet'!$47:$47,'JUL 2025 Balance Sheet'!$49:$49,'JUL 2025 Balance Sheet'!$52:$52,'JUL 2025 Balance Sheet'!$53:$53,'JUL 2025 Balance Sheet'!$54:$54,'JUL 2025 Balance Sheet'!$56:$56,'JUL 2025 Balance Sheet'!$57:$57,'JUL 2025 Balance Sheet'!$60:$60,'JUL 2025 Balance Sheet'!$61:$61</definedName>
    <definedName name="QB_DATA_1" localSheetId="5" hidden="1">'JUL 2025 BVA'!$22:$22,'JUL 2025 BVA'!$23:$23,'JUL 2025 BVA'!$24:$24,'JUL 2025 BVA'!$25:$25,'JUL 2025 BVA'!$26:$26,'JUL 2025 BVA'!$27:$27,'JUL 2025 BVA'!$28:$28,'JUL 2025 BVA'!$34:$34,'JUL 2025 BVA'!$35:$35,'JUL 2025 BVA'!$36:$36,'JUL 2025 BVA'!$37:$37,'JUL 2025 BVA'!$38:$38,'JUL 2025 BVA'!$39:$39,'JUL 2025 BVA'!$40:$40,'JUL 2025 BVA'!$41:$41,'JUL 2025 BVA'!$44:$44</definedName>
    <definedName name="QB_DATA_1" localSheetId="3" hidden="1">'JUL 2025 General Ledger'!$32:$32,'JUL 2025 General Ledger'!$35:$35,'JUL 2025 General Ledger'!$38:$38,'JUL 2025 General Ledger'!$41:$41,'JUL 2025 General Ledger'!$42:$42,'JUL 2025 General Ledger'!$43:$43,'JUL 2025 General Ledger'!$46:$46,'JUL 2025 General Ledger'!$49:$49,'JUL 2025 General Ledger'!$52:$52,'JUL 2025 General Ledger'!$55:$55,'JUL 2025 General Ledger'!$56:$56,'JUL 2025 General Ledger'!$57:$57,'JUL 2025 General Ledger'!$58:$58,'JUL 2025 General Ledger'!$59:$59,'JUL 2025 General Ledger'!$60:$60,'JUL 2025 General Ledger'!$65:$65</definedName>
    <definedName name="QB_DATA_1" localSheetId="1" hidden="1">'JUL 2025 MTD I&amp;E'!$22:$22,'JUL 2025 MTD I&amp;E'!$23:$23,'JUL 2025 MTD I&amp;E'!$24:$24,'JUL 2025 MTD I&amp;E'!$25:$25,'JUL 2025 MTD I&amp;E'!$26:$26,'JUL 2025 MTD I&amp;E'!$27:$27,'JUL 2025 MTD I&amp;E'!$28:$28,'JUL 2025 MTD I&amp;E'!$34:$34,'JUL 2025 MTD I&amp;E'!$35:$35,'JUL 2025 MTD I&amp;E'!$36:$36,'JUL 2025 MTD I&amp;E'!$37:$37,'JUL 2025 MTD I&amp;E'!$38:$38,'JUL 2025 MTD I&amp;E'!$39:$39,'JUL 2025 MTD I&amp;E'!$40:$40,'JUL 2025 MTD I&amp;E'!$41:$41,'JUL 2025 MTD I&amp;E'!$44:$44</definedName>
    <definedName name="QB_DATA_1" localSheetId="2" hidden="1">'JUL 2025 YTD I&amp;E'!$22:$22,'JUL 2025 YTD I&amp;E'!$23:$23,'JUL 2025 YTD I&amp;E'!$24:$24,'JUL 2025 YTD I&amp;E'!$25:$25,'JUL 2025 YTD I&amp;E'!$26:$26,'JUL 2025 YTD I&amp;E'!$27:$27,'JUL 2025 YTD I&amp;E'!$28:$28,'JUL 2025 YTD I&amp;E'!$34:$34,'JUL 2025 YTD I&amp;E'!$35:$35,'JUL 2025 YTD I&amp;E'!$36:$36,'JUL 2025 YTD I&amp;E'!$37:$37,'JUL 2025 YTD I&amp;E'!$38:$38,'JUL 2025 YTD I&amp;E'!$39:$39,'JUL 2025 YTD I&amp;E'!$40:$40,'JUL 2025 YTD I&amp;E'!$41:$41,'JUL 2025 YTD I&amp;E'!$44:$44</definedName>
    <definedName name="QB_DATA_10" localSheetId="5" hidden="1">'JUL 2025 BVA'!$216:$216,'JUL 2025 BVA'!$217:$217,'JUL 2025 BVA'!$218:$218,'JUL 2025 BVA'!$220:$220,'JUL 2025 BVA'!$223:$223,'JUL 2025 BVA'!$224:$224,'JUL 2025 BVA'!$225:$225,'JUL 2025 BVA'!$228:$228,'JUL 2025 BVA'!$230:$230,'JUL 2025 BVA'!$231:$231,'JUL 2025 BVA'!$232:$232,'JUL 2025 BVA'!$233:$233,'JUL 2025 BVA'!$235:$235,'JUL 2025 BVA'!$237:$237,'JUL 2025 BVA'!$238:$238,'JUL 2025 BVA'!$239:$239</definedName>
    <definedName name="QB_DATA_10" localSheetId="3" hidden="1">'JUL 2025 General Ledger'!$280:$280,'JUL 2025 General Ledger'!$283:$283,'JUL 2025 General Ledger'!$284:$284,'JUL 2025 General Ledger'!$285:$285,'JUL 2025 General Ledger'!$286:$286,'JUL 2025 General Ledger'!$287:$287,'JUL 2025 General Ledger'!$290:$290,'JUL 2025 General Ledger'!$293:$293,'JUL 2025 General Ledger'!$296:$296,'JUL 2025 General Ledger'!$302:$302,'JUL 2025 General Ledger'!$305:$305,'JUL 2025 General Ledger'!$308:$308,'JUL 2025 General Ledger'!$312:$312,'JUL 2025 General Ledger'!$313:$313,'JUL 2025 General Ledger'!$317:$317,'JUL 2025 General Ledger'!$323:$323</definedName>
    <definedName name="QB_DATA_10" localSheetId="1" hidden="1">'JUL 2025 MTD I&amp;E'!$216:$216,'JUL 2025 MTD I&amp;E'!$217:$217,'JUL 2025 MTD I&amp;E'!$219:$219,'JUL 2025 MTD I&amp;E'!$222:$222,'JUL 2025 MTD I&amp;E'!$223:$223,'JUL 2025 MTD I&amp;E'!$224:$224,'JUL 2025 MTD I&amp;E'!$227:$227,'JUL 2025 MTD I&amp;E'!$229:$229,'JUL 2025 MTD I&amp;E'!$230:$230,'JUL 2025 MTD I&amp;E'!$231:$231,'JUL 2025 MTD I&amp;E'!$232:$232,'JUL 2025 MTD I&amp;E'!$234:$234,'JUL 2025 MTD I&amp;E'!$236:$236,'JUL 2025 MTD I&amp;E'!$237:$237,'JUL 2025 MTD I&amp;E'!$238:$238,'JUL 2025 MTD I&amp;E'!$240:$240</definedName>
    <definedName name="QB_DATA_10" localSheetId="2" hidden="1">'JUL 2025 YTD I&amp;E'!$216:$216,'JUL 2025 YTD I&amp;E'!$217:$217,'JUL 2025 YTD I&amp;E'!$218:$218,'JUL 2025 YTD I&amp;E'!$220:$220,'JUL 2025 YTD I&amp;E'!$223:$223,'JUL 2025 YTD I&amp;E'!$224:$224,'JUL 2025 YTD I&amp;E'!$225:$225,'JUL 2025 YTD I&amp;E'!$228:$228,'JUL 2025 YTD I&amp;E'!$230:$230,'JUL 2025 YTD I&amp;E'!$231:$231,'JUL 2025 YTD I&amp;E'!$232:$232,'JUL 2025 YTD I&amp;E'!$233:$233,'JUL 2025 YTD I&amp;E'!$235:$235,'JUL 2025 YTD I&amp;E'!$237:$237,'JUL 2025 YTD I&amp;E'!$238:$238,'JUL 2025 YTD I&amp;E'!$239:$239</definedName>
    <definedName name="QB_DATA_11" localSheetId="5" hidden="1">'JUL 2025 BVA'!$241:$241,'JUL 2025 BVA'!$244:$244,'JUL 2025 BVA'!$245:$245,'JUL 2025 BVA'!$246:$246,'JUL 2025 BVA'!$247:$247,'JUL 2025 BVA'!$248:$248,'JUL 2025 BVA'!$249:$249,'JUL 2025 BVA'!$251:$251,'JUL 2025 BVA'!$252:$252,'JUL 2025 BVA'!$254:$254,'JUL 2025 BVA'!$256:$256,'JUL 2025 BVA'!$262:$262,'JUL 2025 BVA'!$266:$266,'JUL 2025 BVA'!$267:$267,'JUL 2025 BVA'!$268:$268,'JUL 2025 BVA'!$269:$269</definedName>
    <definedName name="QB_DATA_11" localSheetId="3" hidden="1">'JUL 2025 General Ledger'!$324:$324,'JUL 2025 General Ledger'!$325:$325,'JUL 2025 General Ledger'!$330:$330,'JUL 2025 General Ledger'!$333:$333,'JUL 2025 General Ledger'!$336:$336,'JUL 2025 General Ledger'!$341:$341,'JUL 2025 General Ledger'!$342:$342,'JUL 2025 General Ledger'!$343:$343,'JUL 2025 General Ledger'!$344:$344,'JUL 2025 General Ledger'!$348:$348,'JUL 2025 General Ledger'!$349:$349,'JUL 2025 General Ledger'!$352:$352,'JUL 2025 General Ledger'!$355:$355,'JUL 2025 General Ledger'!$358:$358,'JUL 2025 General Ledger'!$363:$363,'JUL 2025 General Ledger'!$366:$366</definedName>
    <definedName name="QB_DATA_11" localSheetId="1" hidden="1">'JUL 2025 MTD I&amp;E'!$243:$243,'JUL 2025 MTD I&amp;E'!$244:$244,'JUL 2025 MTD I&amp;E'!$245:$245,'JUL 2025 MTD I&amp;E'!$246:$246,'JUL 2025 MTD I&amp;E'!$247:$247,'JUL 2025 MTD I&amp;E'!$248:$248,'JUL 2025 MTD I&amp;E'!$250:$250,'JUL 2025 MTD I&amp;E'!$251:$251,'JUL 2025 MTD I&amp;E'!$253:$253,'JUL 2025 MTD I&amp;E'!$255:$255,'JUL 2025 MTD I&amp;E'!$262:$262,'JUL 2025 MTD I&amp;E'!$263:$263,'JUL 2025 MTD I&amp;E'!$264:$264,'JUL 2025 MTD I&amp;E'!$265:$265,'JUL 2025 MTD I&amp;E'!$266:$266,'JUL 2025 MTD I&amp;E'!$267:$267</definedName>
    <definedName name="QB_DATA_11" localSheetId="2" hidden="1">'JUL 2025 YTD I&amp;E'!$241:$241,'JUL 2025 YTD I&amp;E'!$244:$244,'JUL 2025 YTD I&amp;E'!$245:$245,'JUL 2025 YTD I&amp;E'!$246:$246,'JUL 2025 YTD I&amp;E'!$247:$247,'JUL 2025 YTD I&amp;E'!$248:$248,'JUL 2025 YTD I&amp;E'!$249:$249,'JUL 2025 YTD I&amp;E'!$251:$251,'JUL 2025 YTD I&amp;E'!$252:$252,'JUL 2025 YTD I&amp;E'!$254:$254,'JUL 2025 YTD I&amp;E'!$256:$256,'JUL 2025 YTD I&amp;E'!$262:$262,'JUL 2025 YTD I&amp;E'!$266:$266,'JUL 2025 YTD I&amp;E'!$267:$267,'JUL 2025 YTD I&amp;E'!$268:$268,'JUL 2025 YTD I&amp;E'!$269:$269</definedName>
    <definedName name="QB_DATA_12" localSheetId="5" hidden="1">'JUL 2025 BVA'!$270:$270,'JUL 2025 BVA'!$271:$271,'JUL 2025 BVA'!$274:$274,'JUL 2025 BVA'!$275:$275,'JUL 2025 BVA'!$276:$276,'JUL 2025 BVA'!$278:$278,'JUL 2025 BVA'!$280:$280,'JUL 2025 BVA'!$281:$281,'JUL 2025 BVA'!$282:$282,'JUL 2025 BVA'!$283:$283,'JUL 2025 BVA'!$284:$284,'JUL 2025 BVA'!$285:$285,'JUL 2025 BVA'!$291:$291,'JUL 2025 BVA'!$292:$292,'JUL 2025 BVA'!$293:$293,'JUL 2025 BVA'!$296:$296</definedName>
    <definedName name="QB_DATA_12" localSheetId="3" hidden="1">'JUL 2025 General Ledger'!$369:$369,'JUL 2025 General Ledger'!$372:$372,'JUL 2025 General Ledger'!$373:$373,'JUL 2025 General Ledger'!$374:$374,'JUL 2025 General Ledger'!$377:$377,'JUL 2025 General Ledger'!$380:$380,'JUL 2025 General Ledger'!$387:$387,'JUL 2025 General Ledger'!$388:$388,'JUL 2025 General Ledger'!$391:$391,'JUL 2025 General Ledger'!$394:$394,'JUL 2025 General Ledger'!$395:$395,'JUL 2025 General Ledger'!$396:$396,'JUL 2025 General Ledger'!$397:$397,'JUL 2025 General Ledger'!$398:$398,'JUL 2025 General Ledger'!$399:$399,'JUL 2025 General Ledger'!$400:$400</definedName>
    <definedName name="QB_DATA_12" localSheetId="1" hidden="1">'JUL 2025 MTD I&amp;E'!$270:$270,'JUL 2025 MTD I&amp;E'!$271:$271,'JUL 2025 MTD I&amp;E'!$272:$272,'JUL 2025 MTD I&amp;E'!$274:$274,'JUL 2025 MTD I&amp;E'!$276:$276,'JUL 2025 MTD I&amp;E'!$277:$277,'JUL 2025 MTD I&amp;E'!$278:$278,'JUL 2025 MTD I&amp;E'!$279:$279,'JUL 2025 MTD I&amp;E'!$280:$280,'JUL 2025 MTD I&amp;E'!$281:$281,'JUL 2025 MTD I&amp;E'!$287:$287,'JUL 2025 MTD I&amp;E'!$288:$288,'JUL 2025 MTD I&amp;E'!$289:$289,'JUL 2025 MTD I&amp;E'!$292:$292,'JUL 2025 MTD I&amp;E'!$293:$293,'JUL 2025 MTD I&amp;E'!$294:$294</definedName>
    <definedName name="QB_DATA_12" localSheetId="2" hidden="1">'JUL 2025 YTD I&amp;E'!$270:$270,'JUL 2025 YTD I&amp;E'!$271:$271,'JUL 2025 YTD I&amp;E'!$274:$274,'JUL 2025 YTD I&amp;E'!$275:$275,'JUL 2025 YTD I&amp;E'!$276:$276,'JUL 2025 YTD I&amp;E'!$278:$278,'JUL 2025 YTD I&amp;E'!$280:$280,'JUL 2025 YTD I&amp;E'!$281:$281,'JUL 2025 YTD I&amp;E'!$282:$282,'JUL 2025 YTD I&amp;E'!$283:$283,'JUL 2025 YTD I&amp;E'!$284:$284,'JUL 2025 YTD I&amp;E'!$285:$285,'JUL 2025 YTD I&amp;E'!$291:$291,'JUL 2025 YTD I&amp;E'!$292:$292,'JUL 2025 YTD I&amp;E'!$293:$293,'JUL 2025 YTD I&amp;E'!$296:$296</definedName>
    <definedName name="QB_DATA_13" localSheetId="5" hidden="1">'JUL 2025 BVA'!$297:$297,'JUL 2025 BVA'!$298:$298,'JUL 2025 BVA'!$299:$299,'JUL 2025 BVA'!$301:$301,'JUL 2025 BVA'!$302:$302,'JUL 2025 BVA'!$303:$303,'JUL 2025 BVA'!$304:$304,'JUL 2025 BVA'!$306:$306,'JUL 2025 BVA'!$309:$309,'JUL 2025 BVA'!$310:$310</definedName>
    <definedName name="QB_DATA_13" localSheetId="3" hidden="1">'JUL 2025 General Ledger'!$405:$405,'JUL 2025 General Ledger'!$411:$411,'JUL 2025 General Ledger'!$412:$412,'JUL 2025 General Ledger'!$413:$413,'JUL 2025 General Ledger'!$414:$414,'JUL 2025 General Ledger'!$415:$415,'JUL 2025 General Ledger'!$416:$416,'JUL 2025 General Ledger'!$419:$419,'JUL 2025 General Ledger'!$420:$420,'JUL 2025 General Ledger'!$421:$421,'JUL 2025 General Ledger'!$422:$422,'JUL 2025 General Ledger'!$426:$426,'JUL 2025 General Ledger'!$427:$427,'JUL 2025 General Ledger'!$432:$432,'JUL 2025 General Ledger'!$433:$433,'JUL 2025 General Ledger'!$439:$439</definedName>
    <definedName name="QB_DATA_13" localSheetId="1" hidden="1">'JUL 2025 MTD I&amp;E'!$295:$295,'JUL 2025 MTD I&amp;E'!$297:$297,'JUL 2025 MTD I&amp;E'!$298:$298,'JUL 2025 MTD I&amp;E'!$299:$299,'JUL 2025 MTD I&amp;E'!$300:$300,'JUL 2025 MTD I&amp;E'!$302:$302,'JUL 2025 MTD I&amp;E'!$305:$305,'JUL 2025 MTD I&amp;E'!$306:$306</definedName>
    <definedName name="QB_DATA_13" localSheetId="2" hidden="1">'JUL 2025 YTD I&amp;E'!$297:$297,'JUL 2025 YTD I&amp;E'!$298:$298,'JUL 2025 YTD I&amp;E'!$299:$299,'JUL 2025 YTD I&amp;E'!$301:$301,'JUL 2025 YTD I&amp;E'!$302:$302,'JUL 2025 YTD I&amp;E'!$303:$303,'JUL 2025 YTD I&amp;E'!$304:$304,'JUL 2025 YTD I&amp;E'!$306:$306,'JUL 2025 YTD I&amp;E'!$309:$309,'JUL 2025 YTD I&amp;E'!$310:$310</definedName>
    <definedName name="QB_DATA_14" localSheetId="3" hidden="1">'JUL 2025 General Ledger'!$440:$440,'JUL 2025 General Ledger'!$441:$441,'JUL 2025 General Ledger'!$442:$442,'JUL 2025 General Ledger'!$443:$443,'JUL 2025 General Ledger'!$449:$449,'JUL 2025 General Ledger'!$450:$450,'JUL 2025 General Ledger'!$453:$453,'JUL 2025 General Ledger'!$454:$454,'JUL 2025 General Ledger'!$455:$455,'JUL 2025 General Ledger'!$456:$456,'JUL 2025 General Ledger'!$457:$457,'JUL 2025 General Ledger'!$458:$458,'JUL 2025 General Ledger'!$459:$459,'JUL 2025 General Ledger'!$460:$460,'JUL 2025 General Ledger'!$461:$461,'JUL 2025 General Ledger'!$462:$462</definedName>
    <definedName name="QB_DATA_15" localSheetId="3" hidden="1">'JUL 2025 General Ledger'!$463:$463,'JUL 2025 General Ledger'!$464:$464,'JUL 2025 General Ledger'!$465:$465,'JUL 2025 General Ledger'!$466:$466,'JUL 2025 General Ledger'!$467:$467,'JUL 2025 General Ledger'!$468:$468,'JUL 2025 General Ledger'!$469:$469,'JUL 2025 General Ledger'!$470:$470,'JUL 2025 General Ledger'!$471:$471,'JUL 2025 General Ledger'!$472:$472,'JUL 2025 General Ledger'!$473:$473,'JUL 2025 General Ledger'!$474:$474,'JUL 2025 General Ledger'!$475:$475,'JUL 2025 General Ledger'!$476:$476,'JUL 2025 General Ledger'!$477:$477,'JUL 2025 General Ledger'!$478:$478</definedName>
    <definedName name="QB_DATA_16" localSheetId="3" hidden="1">'JUL 2025 General Ledger'!$479:$479,'JUL 2025 General Ledger'!$480:$480,'JUL 2025 General Ledger'!$481:$481,'JUL 2025 General Ledger'!$482:$482,'JUL 2025 General Ledger'!$483:$483</definedName>
    <definedName name="QB_DATA_2" localSheetId="0" hidden="1">'JUL 2025 Balance Sheet'!$63:$63,'JUL 2025 Balance Sheet'!$64:$64,'JUL 2025 Balance Sheet'!$65:$65,'JUL 2025 Balance Sheet'!$68:$68,'JUL 2025 Balance Sheet'!$69:$69,'JUL 2025 Balance Sheet'!$75:$75,'JUL 2025 Balance Sheet'!$77:$77,'JUL 2025 Balance Sheet'!$78:$78,'JUL 2025 Balance Sheet'!$79:$79,'JUL 2025 Balance Sheet'!$80:$80,'JUL 2025 Balance Sheet'!$81:$81,'JUL 2025 Balance Sheet'!$82:$82,'JUL 2025 Balance Sheet'!$84:$84,'JUL 2025 Balance Sheet'!$85:$85,'JUL 2025 Balance Sheet'!$86:$86</definedName>
    <definedName name="QB_DATA_2" localSheetId="5" hidden="1">'JUL 2025 BVA'!$45:$45,'JUL 2025 BVA'!$46:$46,'JUL 2025 BVA'!$47:$47,'JUL 2025 BVA'!$48:$48,'JUL 2025 BVA'!$49:$49,'JUL 2025 BVA'!$51:$51,'JUL 2025 BVA'!$52:$52,'JUL 2025 BVA'!$53:$53,'JUL 2025 BVA'!$56:$56,'JUL 2025 BVA'!$57:$57,'JUL 2025 BVA'!$58:$58,'JUL 2025 BVA'!$59:$59,'JUL 2025 BVA'!$60:$60,'JUL 2025 BVA'!$61:$61,'JUL 2025 BVA'!$64:$64,'JUL 2025 BVA'!$65:$65</definedName>
    <definedName name="QB_DATA_2" localSheetId="3" hidden="1">'JUL 2025 General Ledger'!$66:$66,'JUL 2025 General Ledger'!$67:$67,'JUL 2025 General Ledger'!$68:$68,'JUL 2025 General Ledger'!$69:$69,'JUL 2025 General Ledger'!$72:$72,'JUL 2025 General Ledger'!$73:$73,'JUL 2025 General Ledger'!$74:$74,'JUL 2025 General Ledger'!$75:$75,'JUL 2025 General Ledger'!$76:$76,'JUL 2025 General Ledger'!$77:$77,'JUL 2025 General Ledger'!$80:$80,'JUL 2025 General Ledger'!$81:$81,'JUL 2025 General Ledger'!$82:$82,'JUL 2025 General Ledger'!$87:$87,'JUL 2025 General Ledger'!$88:$88,'JUL 2025 General Ledger'!$91:$91</definedName>
    <definedName name="QB_DATA_2" localSheetId="1" hidden="1">'JUL 2025 MTD I&amp;E'!$45:$45,'JUL 2025 MTD I&amp;E'!$46:$46,'JUL 2025 MTD I&amp;E'!$47:$47,'JUL 2025 MTD I&amp;E'!$48:$48,'JUL 2025 MTD I&amp;E'!$49:$49,'JUL 2025 MTD I&amp;E'!$51:$51,'JUL 2025 MTD I&amp;E'!$52:$52,'JUL 2025 MTD I&amp;E'!$53:$53,'JUL 2025 MTD I&amp;E'!$56:$56,'JUL 2025 MTD I&amp;E'!$57:$57,'JUL 2025 MTD I&amp;E'!$58:$58,'JUL 2025 MTD I&amp;E'!$59:$59,'JUL 2025 MTD I&amp;E'!$60:$60,'JUL 2025 MTD I&amp;E'!$61:$61,'JUL 2025 MTD I&amp;E'!$64:$64,'JUL 2025 MTD I&amp;E'!$65:$65</definedName>
    <definedName name="QB_DATA_2" localSheetId="2" hidden="1">'JUL 2025 YTD I&amp;E'!$45:$45,'JUL 2025 YTD I&amp;E'!$46:$46,'JUL 2025 YTD I&amp;E'!$47:$47,'JUL 2025 YTD I&amp;E'!$48:$48,'JUL 2025 YTD I&amp;E'!$49:$49,'JUL 2025 YTD I&amp;E'!$51:$51,'JUL 2025 YTD I&amp;E'!$52:$52,'JUL 2025 YTD I&amp;E'!$53:$53,'JUL 2025 YTD I&amp;E'!$56:$56,'JUL 2025 YTD I&amp;E'!$57:$57,'JUL 2025 YTD I&amp;E'!$58:$58,'JUL 2025 YTD I&amp;E'!$59:$59,'JUL 2025 YTD I&amp;E'!$60:$60,'JUL 2025 YTD I&amp;E'!$61:$61,'JUL 2025 YTD I&amp;E'!$64:$64,'JUL 2025 YTD I&amp;E'!$65:$65</definedName>
    <definedName name="QB_DATA_3" localSheetId="5" hidden="1">'JUL 2025 BVA'!$66:$66,'JUL 2025 BVA'!$67:$67,'JUL 2025 BVA'!$68:$68,'JUL 2025 BVA'!$69:$69,'JUL 2025 BVA'!$70:$70,'JUL 2025 BVA'!$74:$74,'JUL 2025 BVA'!$75:$75,'JUL 2025 BVA'!$76:$76,'JUL 2025 BVA'!$78:$78,'JUL 2025 BVA'!$79:$79,'JUL 2025 BVA'!$80:$80,'JUL 2025 BVA'!$81:$81,'JUL 2025 BVA'!$82:$82,'JUL 2025 BVA'!$83:$83,'JUL 2025 BVA'!$84:$84,'JUL 2025 BVA'!$85:$85</definedName>
    <definedName name="QB_DATA_3" localSheetId="3" hidden="1">'JUL 2025 General Ledger'!$92:$92,'JUL 2025 General Ledger'!$95:$95,'JUL 2025 General Ledger'!$96:$96,'JUL 2025 General Ledger'!$97:$97,'JUL 2025 General Ledger'!$98:$98,'JUL 2025 General Ledger'!$99:$99,'JUL 2025 General Ledger'!$100:$100,'JUL 2025 General Ledger'!$101:$101,'JUL 2025 General Ledger'!$102:$102,'JUL 2025 General Ledger'!$103:$103,'JUL 2025 General Ledger'!$107:$107,'JUL 2025 General Ledger'!$108:$108,'JUL 2025 General Ledger'!$109:$109,'JUL 2025 General Ledger'!$114:$114,'JUL 2025 General Ledger'!$119:$119,'JUL 2025 General Ledger'!$122:$122</definedName>
    <definedName name="QB_DATA_3" localSheetId="1" hidden="1">'JUL 2025 MTD I&amp;E'!$66:$66,'JUL 2025 MTD I&amp;E'!$67:$67,'JUL 2025 MTD I&amp;E'!$68:$68,'JUL 2025 MTD I&amp;E'!$69:$69,'JUL 2025 MTD I&amp;E'!$70:$70,'JUL 2025 MTD I&amp;E'!$74:$74,'JUL 2025 MTD I&amp;E'!$75:$75,'JUL 2025 MTD I&amp;E'!$76:$76,'JUL 2025 MTD I&amp;E'!$78:$78,'JUL 2025 MTD I&amp;E'!$79:$79,'JUL 2025 MTD I&amp;E'!$80:$80,'JUL 2025 MTD I&amp;E'!$81:$81,'JUL 2025 MTD I&amp;E'!$82:$82,'JUL 2025 MTD I&amp;E'!$83:$83,'JUL 2025 MTD I&amp;E'!$84:$84,'JUL 2025 MTD I&amp;E'!$85:$85</definedName>
    <definedName name="QB_DATA_3" localSheetId="2" hidden="1">'JUL 2025 YTD I&amp;E'!$66:$66,'JUL 2025 YTD I&amp;E'!$67:$67,'JUL 2025 YTD I&amp;E'!$68:$68,'JUL 2025 YTD I&amp;E'!$69:$69,'JUL 2025 YTD I&amp;E'!$70:$70,'JUL 2025 YTD I&amp;E'!$74:$74,'JUL 2025 YTD I&amp;E'!$75:$75,'JUL 2025 YTD I&amp;E'!$76:$76,'JUL 2025 YTD I&amp;E'!$78:$78,'JUL 2025 YTD I&amp;E'!$79:$79,'JUL 2025 YTD I&amp;E'!$80:$80,'JUL 2025 YTD I&amp;E'!$81:$81,'JUL 2025 YTD I&amp;E'!$82:$82,'JUL 2025 YTD I&amp;E'!$83:$83,'JUL 2025 YTD I&amp;E'!$84:$84,'JUL 2025 YTD I&amp;E'!$85:$85</definedName>
    <definedName name="QB_DATA_4" localSheetId="5" hidden="1">'JUL 2025 BVA'!$86:$86,'JUL 2025 BVA'!$88:$88,'JUL 2025 BVA'!$89:$89,'JUL 2025 BVA'!$90:$90,'JUL 2025 BVA'!$91:$91,'JUL 2025 BVA'!$92:$92,'JUL 2025 BVA'!$93:$93,'JUL 2025 BVA'!$94:$94,'JUL 2025 BVA'!$96:$96,'JUL 2025 BVA'!$98:$98,'JUL 2025 BVA'!$99:$99,'JUL 2025 BVA'!$100:$100,'JUL 2025 BVA'!$101:$101,'JUL 2025 BVA'!$102:$102,'JUL 2025 BVA'!$103:$103,'JUL 2025 BVA'!$104:$104</definedName>
    <definedName name="QB_DATA_4" localSheetId="3" hidden="1">'JUL 2025 General Ledger'!$125:$125,'JUL 2025 General Ledger'!$126:$126,'JUL 2025 General Ledger'!$127:$127,'JUL 2025 General Ledger'!$128:$128,'JUL 2025 General Ledger'!$129:$129,'JUL 2025 General Ledger'!$135:$135,'JUL 2025 General Ledger'!$136:$136,'JUL 2025 General Ledger'!$137:$137,'JUL 2025 General Ledger'!$138:$138,'JUL 2025 General Ledger'!$142:$142,'JUL 2025 General Ledger'!$143:$143,'JUL 2025 General Ledger'!$144:$144,'JUL 2025 General Ledger'!$145:$145,'JUL 2025 General Ledger'!$148:$148,'JUL 2025 General Ledger'!$151:$151,'JUL 2025 General Ledger'!$154:$154</definedName>
    <definedName name="QB_DATA_4" localSheetId="1" hidden="1">'JUL 2025 MTD I&amp;E'!$86:$86,'JUL 2025 MTD I&amp;E'!$88:$88,'JUL 2025 MTD I&amp;E'!$89:$89,'JUL 2025 MTD I&amp;E'!$90:$90,'JUL 2025 MTD I&amp;E'!$91:$91,'JUL 2025 MTD I&amp;E'!$92:$92,'JUL 2025 MTD I&amp;E'!$93:$93,'JUL 2025 MTD I&amp;E'!$94:$94,'JUL 2025 MTD I&amp;E'!$97:$97,'JUL 2025 MTD I&amp;E'!$98:$98,'JUL 2025 MTD I&amp;E'!$99:$99,'JUL 2025 MTD I&amp;E'!$100:$100,'JUL 2025 MTD I&amp;E'!$101:$101,'JUL 2025 MTD I&amp;E'!$102:$102,'JUL 2025 MTD I&amp;E'!$103:$103,'JUL 2025 MTD I&amp;E'!$106:$106</definedName>
    <definedName name="QB_DATA_4" localSheetId="2" hidden="1">'JUL 2025 YTD I&amp;E'!$86:$86,'JUL 2025 YTD I&amp;E'!$88:$88,'JUL 2025 YTD I&amp;E'!$89:$89,'JUL 2025 YTD I&amp;E'!$90:$90,'JUL 2025 YTD I&amp;E'!$91:$91,'JUL 2025 YTD I&amp;E'!$92:$92,'JUL 2025 YTD I&amp;E'!$93:$93,'JUL 2025 YTD I&amp;E'!$94:$94,'JUL 2025 YTD I&amp;E'!$96:$96,'JUL 2025 YTD I&amp;E'!$98:$98,'JUL 2025 YTD I&amp;E'!$99:$99,'JUL 2025 YTD I&amp;E'!$100:$100,'JUL 2025 YTD I&amp;E'!$101:$101,'JUL 2025 YTD I&amp;E'!$102:$102,'JUL 2025 YTD I&amp;E'!$103:$103,'JUL 2025 YTD I&amp;E'!$104:$104</definedName>
    <definedName name="QB_DATA_5" localSheetId="5" hidden="1">'JUL 2025 BVA'!$107:$107,'JUL 2025 BVA'!$108:$108,'JUL 2025 BVA'!$109:$109,'JUL 2025 BVA'!$110:$110,'JUL 2025 BVA'!$112:$112,'JUL 2025 BVA'!$115:$115,'JUL 2025 BVA'!$116:$116,'JUL 2025 BVA'!$117:$117,'JUL 2025 BVA'!$118:$118,'JUL 2025 BVA'!$119:$119,'JUL 2025 BVA'!$122:$122,'JUL 2025 BVA'!$125:$125,'JUL 2025 BVA'!$126:$126,'JUL 2025 BVA'!$129:$129,'JUL 2025 BVA'!$130:$130,'JUL 2025 BVA'!$133:$133</definedName>
    <definedName name="QB_DATA_5" localSheetId="3" hidden="1">'JUL 2025 General Ledger'!$158:$158,'JUL 2025 General Ledger'!$159:$159,'JUL 2025 General Ledger'!$160:$160,'JUL 2025 General Ledger'!$161:$161,'JUL 2025 General Ledger'!$162:$162,'JUL 2025 General Ledger'!$163:$163,'JUL 2025 General Ledger'!$164:$164,'JUL 2025 General Ledger'!$165:$165,'JUL 2025 General Ledger'!$166:$166,'JUL 2025 General Ledger'!$167:$167,'JUL 2025 General Ledger'!$168:$168,'JUL 2025 General Ledger'!$169:$169,'JUL 2025 General Ledger'!$170:$170,'JUL 2025 General Ledger'!$171:$171,'JUL 2025 General Ledger'!$174:$174,'JUL 2025 General Ledger'!$175:$175</definedName>
    <definedName name="QB_DATA_5" localSheetId="1" hidden="1">'JUL 2025 MTD I&amp;E'!$107:$107,'JUL 2025 MTD I&amp;E'!$108:$108,'JUL 2025 MTD I&amp;E'!$109:$109,'JUL 2025 MTD I&amp;E'!$111:$111,'JUL 2025 MTD I&amp;E'!$114:$114,'JUL 2025 MTD I&amp;E'!$115:$115,'JUL 2025 MTD I&amp;E'!$116:$116,'JUL 2025 MTD I&amp;E'!$117:$117,'JUL 2025 MTD I&amp;E'!$118:$118,'JUL 2025 MTD I&amp;E'!$121:$121,'JUL 2025 MTD I&amp;E'!$124:$124,'JUL 2025 MTD I&amp;E'!$125:$125,'JUL 2025 MTD I&amp;E'!$128:$128,'JUL 2025 MTD I&amp;E'!$129:$129,'JUL 2025 MTD I&amp;E'!$132:$132,'JUL 2025 MTD I&amp;E'!$133:$133</definedName>
    <definedName name="QB_DATA_5" localSheetId="2" hidden="1">'JUL 2025 YTD I&amp;E'!$107:$107,'JUL 2025 YTD I&amp;E'!$108:$108,'JUL 2025 YTD I&amp;E'!$109:$109,'JUL 2025 YTD I&amp;E'!$110:$110,'JUL 2025 YTD I&amp;E'!$112:$112,'JUL 2025 YTD I&amp;E'!$115:$115,'JUL 2025 YTD I&amp;E'!$116:$116,'JUL 2025 YTD I&amp;E'!$117:$117,'JUL 2025 YTD I&amp;E'!$118:$118,'JUL 2025 YTD I&amp;E'!$119:$119,'JUL 2025 YTD I&amp;E'!$122:$122,'JUL 2025 YTD I&amp;E'!$125:$125,'JUL 2025 YTD I&amp;E'!$126:$126,'JUL 2025 YTD I&amp;E'!$129:$129,'JUL 2025 YTD I&amp;E'!$130:$130,'JUL 2025 YTD I&amp;E'!$133:$133</definedName>
    <definedName name="QB_DATA_6" localSheetId="5" hidden="1">'JUL 2025 BVA'!$134:$134,'JUL 2025 BVA'!$136:$136,'JUL 2025 BVA'!$138:$138,'JUL 2025 BVA'!$140:$140,'JUL 2025 BVA'!$141:$141,'JUL 2025 BVA'!$142:$142,'JUL 2025 BVA'!$143:$143,'JUL 2025 BVA'!$144:$144,'JUL 2025 BVA'!$145:$145,'JUL 2025 BVA'!$149:$149,'JUL 2025 BVA'!$150:$150,'JUL 2025 BVA'!$151:$151,'JUL 2025 BVA'!$152:$152,'JUL 2025 BVA'!$154:$154,'JUL 2025 BVA'!$155:$155,'JUL 2025 BVA'!$156:$156</definedName>
    <definedName name="QB_DATA_6" localSheetId="3" hidden="1">'JUL 2025 General Ledger'!$176:$176,'JUL 2025 General Ledger'!$179:$179,'JUL 2025 General Ledger'!$180:$180,'JUL 2025 General Ledger'!$181:$181,'JUL 2025 General Ledger'!$182:$182,'JUL 2025 General Ledger'!$183:$183,'JUL 2025 General Ledger'!$184:$184,'JUL 2025 General Ledger'!$185:$185,'JUL 2025 General Ledger'!$186:$186,'JUL 2025 General Ledger'!$191:$191,'JUL 2025 General Ledger'!$192:$192,'JUL 2025 General Ledger'!$193:$193,'JUL 2025 General Ledger'!$194:$194,'JUL 2025 General Ledger'!$195:$195,'JUL 2025 General Ledger'!$196:$196,'JUL 2025 General Ledger'!$199:$199</definedName>
    <definedName name="QB_DATA_6" localSheetId="1" hidden="1">'JUL 2025 MTD I&amp;E'!$135:$135,'JUL 2025 MTD I&amp;E'!$137:$137,'JUL 2025 MTD I&amp;E'!$139:$139,'JUL 2025 MTD I&amp;E'!$140:$140,'JUL 2025 MTD I&amp;E'!$141:$141,'JUL 2025 MTD I&amp;E'!$142:$142,'JUL 2025 MTD I&amp;E'!$143:$143,'JUL 2025 MTD I&amp;E'!$144:$144,'JUL 2025 MTD I&amp;E'!$148:$148,'JUL 2025 MTD I&amp;E'!$149:$149,'JUL 2025 MTD I&amp;E'!$150:$150,'JUL 2025 MTD I&amp;E'!$151:$151,'JUL 2025 MTD I&amp;E'!$153:$153,'JUL 2025 MTD I&amp;E'!$154:$154,'JUL 2025 MTD I&amp;E'!$155:$155,'JUL 2025 MTD I&amp;E'!$157:$157</definedName>
    <definedName name="QB_DATA_6" localSheetId="2" hidden="1">'JUL 2025 YTD I&amp;E'!$134:$134,'JUL 2025 YTD I&amp;E'!$136:$136,'JUL 2025 YTD I&amp;E'!$138:$138,'JUL 2025 YTD I&amp;E'!$140:$140,'JUL 2025 YTD I&amp;E'!$141:$141,'JUL 2025 YTD I&amp;E'!$142:$142,'JUL 2025 YTD I&amp;E'!$143:$143,'JUL 2025 YTD I&amp;E'!$144:$144,'JUL 2025 YTD I&amp;E'!$145:$145,'JUL 2025 YTD I&amp;E'!$149:$149,'JUL 2025 YTD I&amp;E'!$150:$150,'JUL 2025 YTD I&amp;E'!$151:$151,'JUL 2025 YTD I&amp;E'!$152:$152,'JUL 2025 YTD I&amp;E'!$154:$154,'JUL 2025 YTD I&amp;E'!$155:$155,'JUL 2025 YTD I&amp;E'!$156:$156</definedName>
    <definedName name="QB_DATA_7" localSheetId="5" hidden="1">'JUL 2025 BVA'!$158:$158,'JUL 2025 BVA'!$159:$159,'JUL 2025 BVA'!$161:$161,'JUL 2025 BVA'!$164:$164,'JUL 2025 BVA'!$165:$165,'JUL 2025 BVA'!$166:$166,'JUL 2025 BVA'!$169:$169,'JUL 2025 BVA'!$170:$170,'JUL 2025 BVA'!$171:$171,'JUL 2025 BVA'!$172:$172,'JUL 2025 BVA'!$173:$173,'JUL 2025 BVA'!$174:$174,'JUL 2025 BVA'!$177:$177,'JUL 2025 BVA'!$178:$178,'JUL 2025 BVA'!$179:$179,'JUL 2025 BVA'!$181:$181</definedName>
    <definedName name="QB_DATA_7" localSheetId="3" hidden="1">'JUL 2025 General Ledger'!$200:$200,'JUL 2025 General Ledger'!$201:$201,'JUL 2025 General Ledger'!$202:$202,'JUL 2025 General Ledger'!$203:$203,'JUL 2025 General Ledger'!$206:$206,'JUL 2025 General Ledger'!$207:$207,'JUL 2025 General Ledger'!$208:$208,'JUL 2025 General Ledger'!$209:$209,'JUL 2025 General Ledger'!$212:$212,'JUL 2025 General Ledger'!$213:$213,'JUL 2025 General Ledger'!$214:$214,'JUL 2025 General Ledger'!$215:$215,'JUL 2025 General Ledger'!$216:$216,'JUL 2025 General Ledger'!$219:$219,'JUL 2025 General Ledger'!$224:$224,'JUL 2025 General Ledger'!$225:$225</definedName>
    <definedName name="QB_DATA_7" localSheetId="1" hidden="1">'JUL 2025 MTD I&amp;E'!$158:$158,'JUL 2025 MTD I&amp;E'!$160:$160,'JUL 2025 MTD I&amp;E'!$163:$163,'JUL 2025 MTD I&amp;E'!$164:$164,'JUL 2025 MTD I&amp;E'!$165:$165,'JUL 2025 MTD I&amp;E'!$168:$168,'JUL 2025 MTD I&amp;E'!$169:$169,'JUL 2025 MTD I&amp;E'!$170:$170,'JUL 2025 MTD I&amp;E'!$171:$171,'JUL 2025 MTD I&amp;E'!$172:$172,'JUL 2025 MTD I&amp;E'!$173:$173,'JUL 2025 MTD I&amp;E'!$176:$176,'JUL 2025 MTD I&amp;E'!$177:$177,'JUL 2025 MTD I&amp;E'!$178:$178,'JUL 2025 MTD I&amp;E'!$180:$180,'JUL 2025 MTD I&amp;E'!$181:$181</definedName>
    <definedName name="QB_DATA_7" localSheetId="2" hidden="1">'JUL 2025 YTD I&amp;E'!$158:$158,'JUL 2025 YTD I&amp;E'!$159:$159,'JUL 2025 YTD I&amp;E'!$161:$161,'JUL 2025 YTD I&amp;E'!$164:$164,'JUL 2025 YTD I&amp;E'!$165:$165,'JUL 2025 YTD I&amp;E'!$166:$166,'JUL 2025 YTD I&amp;E'!$169:$169,'JUL 2025 YTD I&amp;E'!$170:$170,'JUL 2025 YTD I&amp;E'!$171:$171,'JUL 2025 YTD I&amp;E'!$172:$172,'JUL 2025 YTD I&amp;E'!$173:$173,'JUL 2025 YTD I&amp;E'!$174:$174,'JUL 2025 YTD I&amp;E'!$177:$177,'JUL 2025 YTD I&amp;E'!$178:$178,'JUL 2025 YTD I&amp;E'!$179:$179,'JUL 2025 YTD I&amp;E'!$181:$181</definedName>
    <definedName name="QB_DATA_8" localSheetId="5" hidden="1">'JUL 2025 BVA'!$182:$182,'JUL 2025 BVA'!$183:$183,'JUL 2025 BVA'!$184:$184,'JUL 2025 BVA'!$185:$185,'JUL 2025 BVA'!$186:$186,'JUL 2025 BVA'!$187:$187,'JUL 2025 BVA'!$188:$188,'JUL 2025 BVA'!$189:$189,'JUL 2025 BVA'!$190:$190,'JUL 2025 BVA'!$193:$193,'JUL 2025 BVA'!$194:$194,'JUL 2025 BVA'!$195:$195,'JUL 2025 BVA'!$196:$196,'JUL 2025 BVA'!$197:$197,'JUL 2025 BVA'!$198:$198,'JUL 2025 BVA'!$199:$199</definedName>
    <definedName name="QB_DATA_8" localSheetId="3" hidden="1">'JUL 2025 General Ledger'!$226:$226,'JUL 2025 General Ledger'!$229:$229,'JUL 2025 General Ledger'!$230:$230,'JUL 2025 General Ledger'!$231:$231,'JUL 2025 General Ledger'!$232:$232,'JUL 2025 General Ledger'!$233:$233,'JUL 2025 General Ledger'!$234:$234,'JUL 2025 General Ledger'!$235:$235,'JUL 2025 General Ledger'!$236:$236,'JUL 2025 General Ledger'!$237:$237,'JUL 2025 General Ledger'!$240:$240,'JUL 2025 General Ledger'!$241:$241,'JUL 2025 General Ledger'!$242:$242,'JUL 2025 General Ledger'!$243:$243,'JUL 2025 General Ledger'!$244:$244,'JUL 2025 General Ledger'!$245:$245</definedName>
    <definedName name="QB_DATA_8" localSheetId="1" hidden="1">'JUL 2025 MTD I&amp;E'!$182:$182,'JUL 2025 MTD I&amp;E'!$183:$183,'JUL 2025 MTD I&amp;E'!$184:$184,'JUL 2025 MTD I&amp;E'!$185:$185,'JUL 2025 MTD I&amp;E'!$186:$186,'JUL 2025 MTD I&amp;E'!$187:$187,'JUL 2025 MTD I&amp;E'!$188:$188,'JUL 2025 MTD I&amp;E'!$189:$189,'JUL 2025 MTD I&amp;E'!$192:$192,'JUL 2025 MTD I&amp;E'!$193:$193,'JUL 2025 MTD I&amp;E'!$194:$194,'JUL 2025 MTD I&amp;E'!$195:$195,'JUL 2025 MTD I&amp;E'!$196:$196,'JUL 2025 MTD I&amp;E'!$197:$197,'JUL 2025 MTD I&amp;E'!$198:$198,'JUL 2025 MTD I&amp;E'!$199:$199</definedName>
    <definedName name="QB_DATA_8" localSheetId="2" hidden="1">'JUL 2025 YTD I&amp;E'!$182:$182,'JUL 2025 YTD I&amp;E'!$183:$183,'JUL 2025 YTD I&amp;E'!$184:$184,'JUL 2025 YTD I&amp;E'!$185:$185,'JUL 2025 YTD I&amp;E'!$186:$186,'JUL 2025 YTD I&amp;E'!$187:$187,'JUL 2025 YTD I&amp;E'!$188:$188,'JUL 2025 YTD I&amp;E'!$189:$189,'JUL 2025 YTD I&amp;E'!$190:$190,'JUL 2025 YTD I&amp;E'!$193:$193,'JUL 2025 YTD I&amp;E'!$194:$194,'JUL 2025 YTD I&amp;E'!$195:$195,'JUL 2025 YTD I&amp;E'!$196:$196,'JUL 2025 YTD I&amp;E'!$197:$197,'JUL 2025 YTD I&amp;E'!$198:$198,'JUL 2025 YTD I&amp;E'!$199:$199</definedName>
    <definedName name="QB_DATA_9" localSheetId="5" hidden="1">'JUL 2025 BVA'!$200:$200,'JUL 2025 BVA'!$201:$201,'JUL 2025 BVA'!$202:$202,'JUL 2025 BVA'!$203:$203,'JUL 2025 BVA'!$204:$204,'JUL 2025 BVA'!$205:$205,'JUL 2025 BVA'!$206:$206,'JUL 2025 BVA'!$207:$207,'JUL 2025 BVA'!$208:$208,'JUL 2025 BVA'!$209:$209,'JUL 2025 BVA'!$210:$210,'JUL 2025 BVA'!$211:$211,'JUL 2025 BVA'!$212:$212,'JUL 2025 BVA'!$213:$213,'JUL 2025 BVA'!$214:$214,'JUL 2025 BVA'!$215:$215</definedName>
    <definedName name="QB_DATA_9" localSheetId="3" hidden="1">'JUL 2025 General Ledger'!$246:$246,'JUL 2025 General Ledger'!$247:$247,'JUL 2025 General Ledger'!$248:$248,'JUL 2025 General Ledger'!$254:$254,'JUL 2025 General Ledger'!$261:$261,'JUL 2025 General Ledger'!$262:$262,'JUL 2025 General Ledger'!$263:$263,'JUL 2025 General Ledger'!$264:$264,'JUL 2025 General Ledger'!$267:$267,'JUL 2025 General Ledger'!$268:$268,'JUL 2025 General Ledger'!$274:$274,'JUL 2025 General Ledger'!$275:$275,'JUL 2025 General Ledger'!$276:$276,'JUL 2025 General Ledger'!$277:$277,'JUL 2025 General Ledger'!$278:$278,'JUL 2025 General Ledger'!$279:$279</definedName>
    <definedName name="QB_DATA_9" localSheetId="1" hidden="1">'JUL 2025 MTD I&amp;E'!$200:$200,'JUL 2025 MTD I&amp;E'!$201:$201,'JUL 2025 MTD I&amp;E'!$202:$202,'JUL 2025 MTD I&amp;E'!$203:$203,'JUL 2025 MTD I&amp;E'!$204:$204,'JUL 2025 MTD I&amp;E'!$205:$205,'JUL 2025 MTD I&amp;E'!$206:$206,'JUL 2025 MTD I&amp;E'!$207:$207,'JUL 2025 MTD I&amp;E'!$208:$208,'JUL 2025 MTD I&amp;E'!$209:$209,'JUL 2025 MTD I&amp;E'!$210:$210,'JUL 2025 MTD I&amp;E'!$211:$211,'JUL 2025 MTD I&amp;E'!$212:$212,'JUL 2025 MTD I&amp;E'!$213:$213,'JUL 2025 MTD I&amp;E'!$214:$214,'JUL 2025 MTD I&amp;E'!$215:$215</definedName>
    <definedName name="QB_DATA_9" localSheetId="2" hidden="1">'JUL 2025 YTD I&amp;E'!$200:$200,'JUL 2025 YTD I&amp;E'!$201:$201,'JUL 2025 YTD I&amp;E'!$202:$202,'JUL 2025 YTD I&amp;E'!$203:$203,'JUL 2025 YTD I&amp;E'!$204:$204,'JUL 2025 YTD I&amp;E'!$205:$205,'JUL 2025 YTD I&amp;E'!$206:$206,'JUL 2025 YTD I&amp;E'!$207:$207,'JUL 2025 YTD I&amp;E'!$208:$208,'JUL 2025 YTD I&amp;E'!$209:$209,'JUL 2025 YTD I&amp;E'!$210:$210,'JUL 2025 YTD I&amp;E'!$211:$211,'JUL 2025 YTD I&amp;E'!$212:$212,'JUL 2025 YTD I&amp;E'!$213:$213,'JUL 2025 YTD I&amp;E'!$214:$214,'JUL 2025 YTD I&amp;E'!$215:$215</definedName>
    <definedName name="QB_FORMULA_0" localSheetId="0" hidden="1">'JUL 2025 Balance Sheet'!$H$14,'JUL 2025 Balance Sheet'!$H$15,'JUL 2025 Balance Sheet'!$H$18,'JUL 2025 Balance Sheet'!$H$21,'JUL 2025 Balance Sheet'!$H$22,'JUL 2025 Balance Sheet'!$H$33,'JUL 2025 Balance Sheet'!$H$34,'JUL 2025 Balance Sheet'!$H$40,'JUL 2025 Balance Sheet'!$H$43,'JUL 2025 Balance Sheet'!$H$50,'JUL 2025 Balance Sheet'!$H$58,'JUL 2025 Balance Sheet'!$H$62,'JUL 2025 Balance Sheet'!$H$66,'JUL 2025 Balance Sheet'!$H$70,'JUL 2025 Balance Sheet'!$H$71,'JUL 2025 Balance Sheet'!$H$72</definedName>
    <definedName name="QB_FORMULA_0" localSheetId="5" hidden="1">'JUL 2025 BVA'!$L$5,'JUL 2025 BVA'!$M$5,'JUL 2025 BVA'!$L$6,'JUL 2025 BVA'!$M$6,'JUL 2025 BVA'!$L$7,'JUL 2025 BVA'!$M$7,'JUL 2025 BVA'!$L$8,'JUL 2025 BVA'!$M$8,'JUL 2025 BVA'!$L$10,'JUL 2025 BVA'!$M$10,'JUL 2025 BVA'!$L$11,'JUL 2025 BVA'!$M$11,'JUL 2025 BVA'!$L$12,'JUL 2025 BVA'!$M$12,'JUL 2025 BVA'!$L$14,'JUL 2025 BVA'!$M$14</definedName>
    <definedName name="QB_FORMULA_0" localSheetId="3" hidden="1">'JUL 2025 General Ledger'!$Q$3,'JUL 2025 General Ledger'!$Q$4,'JUL 2025 General Ledger'!$Q$5,'JUL 2025 General Ledger'!$P$6,'JUL 2025 General Ledger'!$Q$6,'JUL 2025 General Ledger'!$Q$8,'JUL 2025 General Ledger'!$Q$9,'JUL 2025 General Ledger'!$P$10,'JUL 2025 General Ledger'!$Q$10,'JUL 2025 General Ledger'!$Q$12,'JUL 2025 General Ledger'!$Q$13,'JUL 2025 General Ledger'!$Q$14,'JUL 2025 General Ledger'!$Q$15,'JUL 2025 General Ledger'!$Q$16,'JUL 2025 General Ledger'!$Q$17,'JUL 2025 General Ledger'!$Q$18</definedName>
    <definedName name="QB_FORMULA_0" localSheetId="1" hidden="1">'JUL 2025 MTD I&amp;E'!$L$5,'JUL 2025 MTD I&amp;E'!$M$5,'JUL 2025 MTD I&amp;E'!$L$6,'JUL 2025 MTD I&amp;E'!$M$6,'JUL 2025 MTD I&amp;E'!$L$7,'JUL 2025 MTD I&amp;E'!$M$7,'JUL 2025 MTD I&amp;E'!$L$8,'JUL 2025 MTD I&amp;E'!$M$8,'JUL 2025 MTD I&amp;E'!$L$10,'JUL 2025 MTD I&amp;E'!$M$10,'JUL 2025 MTD I&amp;E'!$L$11,'JUL 2025 MTD I&amp;E'!$M$11,'JUL 2025 MTD I&amp;E'!$L$12,'JUL 2025 MTD I&amp;E'!$M$12,'JUL 2025 MTD I&amp;E'!$L$14,'JUL 2025 MTD I&amp;E'!$M$14</definedName>
    <definedName name="QB_FORMULA_0" localSheetId="2" hidden="1">'JUL 2025 YTD I&amp;E'!$L$5,'JUL 2025 YTD I&amp;E'!$M$5,'JUL 2025 YTD I&amp;E'!$L$6,'JUL 2025 YTD I&amp;E'!$M$6,'JUL 2025 YTD I&amp;E'!$L$7,'JUL 2025 YTD I&amp;E'!$M$7,'JUL 2025 YTD I&amp;E'!$L$8,'JUL 2025 YTD I&amp;E'!$M$8,'JUL 2025 YTD I&amp;E'!$L$10,'JUL 2025 YTD I&amp;E'!$M$10,'JUL 2025 YTD I&amp;E'!$L$11,'JUL 2025 YTD I&amp;E'!$M$11,'JUL 2025 YTD I&amp;E'!$L$12,'JUL 2025 YTD I&amp;E'!$M$12,'JUL 2025 YTD I&amp;E'!$L$14,'JUL 2025 YTD I&amp;E'!$M$14</definedName>
    <definedName name="QB_FORMULA_1" localSheetId="0" hidden="1">'JUL 2025 Balance Sheet'!$H$73,'JUL 2025 Balance Sheet'!$H$83,'JUL 2025 Balance Sheet'!$H$87,'JUL 2025 Balance Sheet'!$H$88</definedName>
    <definedName name="QB_FORMULA_1" localSheetId="5" hidden="1">'JUL 2025 BVA'!$L$15,'JUL 2025 BVA'!$M$15,'JUL 2025 BVA'!$L$16,'JUL 2025 BVA'!$M$16,'JUL 2025 BVA'!$L$17,'JUL 2025 BVA'!$M$17,'JUL 2025 BVA'!$L$18,'JUL 2025 BVA'!$M$18,'JUL 2025 BVA'!$L$19,'JUL 2025 BVA'!$M$19,'JUL 2025 BVA'!$L$20,'JUL 2025 BVA'!$M$20,'JUL 2025 BVA'!$L$21,'JUL 2025 BVA'!$M$21,'JUL 2025 BVA'!$L$22,'JUL 2025 BVA'!$M$22</definedName>
    <definedName name="QB_FORMULA_1" localSheetId="3" hidden="1">'JUL 2025 General Ledger'!$Q$19,'JUL 2025 General Ledger'!$P$20,'JUL 2025 General Ledger'!$Q$20,'JUL 2025 General Ledger'!$Q$23,'JUL 2025 General Ledger'!$P$24,'JUL 2025 General Ledger'!$Q$24,'JUL 2025 General Ledger'!$Q$26,'JUL 2025 General Ledger'!$P$27,'JUL 2025 General Ledger'!$Q$27,'JUL 2025 General Ledger'!$Q$29,'JUL 2025 General Ledger'!$P$30,'JUL 2025 General Ledger'!$Q$30,'JUL 2025 General Ledger'!$Q$32,'JUL 2025 General Ledger'!$P$33,'JUL 2025 General Ledger'!$Q$33,'JUL 2025 General Ledger'!$Q$35</definedName>
    <definedName name="QB_FORMULA_1" localSheetId="1" hidden="1">'JUL 2025 MTD I&amp;E'!$L$15,'JUL 2025 MTD I&amp;E'!$M$15,'JUL 2025 MTD I&amp;E'!$L$16,'JUL 2025 MTD I&amp;E'!$M$16,'JUL 2025 MTD I&amp;E'!$L$17,'JUL 2025 MTD I&amp;E'!$M$17,'JUL 2025 MTD I&amp;E'!$L$18,'JUL 2025 MTD I&amp;E'!$M$18,'JUL 2025 MTD I&amp;E'!$L$19,'JUL 2025 MTD I&amp;E'!$M$19,'JUL 2025 MTD I&amp;E'!$L$20,'JUL 2025 MTD I&amp;E'!$M$20,'JUL 2025 MTD I&amp;E'!$L$21,'JUL 2025 MTD I&amp;E'!$M$21,'JUL 2025 MTD I&amp;E'!$L$22,'JUL 2025 MTD I&amp;E'!$M$22</definedName>
    <definedName name="QB_FORMULA_1" localSheetId="2" hidden="1">'JUL 2025 YTD I&amp;E'!$L$15,'JUL 2025 YTD I&amp;E'!$M$15,'JUL 2025 YTD I&amp;E'!$L$16,'JUL 2025 YTD I&amp;E'!$M$16,'JUL 2025 YTD I&amp;E'!$L$17,'JUL 2025 YTD I&amp;E'!$M$17,'JUL 2025 YTD I&amp;E'!$L$18,'JUL 2025 YTD I&amp;E'!$M$18,'JUL 2025 YTD I&amp;E'!$L$19,'JUL 2025 YTD I&amp;E'!$M$19,'JUL 2025 YTD I&amp;E'!$L$20,'JUL 2025 YTD I&amp;E'!$M$20,'JUL 2025 YTD I&amp;E'!$L$21,'JUL 2025 YTD I&amp;E'!$M$21,'JUL 2025 YTD I&amp;E'!$L$22,'JUL 2025 YTD I&amp;E'!$M$22</definedName>
    <definedName name="QB_FORMULA_10" localSheetId="5" hidden="1">'JUL 2025 BVA'!$L$89,'JUL 2025 BVA'!$M$89,'JUL 2025 BVA'!$L$90,'JUL 2025 BVA'!$M$90,'JUL 2025 BVA'!$L$91,'JUL 2025 BVA'!$M$91,'JUL 2025 BVA'!$L$92,'JUL 2025 BVA'!$M$92,'JUL 2025 BVA'!$L$93,'JUL 2025 BVA'!$M$93,'JUL 2025 BVA'!$L$94,'JUL 2025 BVA'!$M$94,'JUL 2025 BVA'!$J$95,'JUL 2025 BVA'!$K$95,'JUL 2025 BVA'!$L$95,'JUL 2025 BVA'!$M$95</definedName>
    <definedName name="QB_FORMULA_10" localSheetId="3" hidden="1">'JUL 2025 General Ledger'!$Q$166,'JUL 2025 General Ledger'!$Q$167,'JUL 2025 General Ledger'!$Q$168,'JUL 2025 General Ledger'!$Q$169,'JUL 2025 General Ledger'!$Q$170,'JUL 2025 General Ledger'!$Q$171,'JUL 2025 General Ledger'!$P$172,'JUL 2025 General Ledger'!$Q$172,'JUL 2025 General Ledger'!$Q$174,'JUL 2025 General Ledger'!$Q$175,'JUL 2025 General Ledger'!$Q$176,'JUL 2025 General Ledger'!$P$177,'JUL 2025 General Ledger'!$Q$177,'JUL 2025 General Ledger'!$Q$179,'JUL 2025 General Ledger'!$Q$180,'JUL 2025 General Ledger'!$Q$181</definedName>
    <definedName name="QB_FORMULA_10" localSheetId="1" hidden="1">'JUL 2025 MTD I&amp;E'!$L$89,'JUL 2025 MTD I&amp;E'!$M$89,'JUL 2025 MTD I&amp;E'!$L$90,'JUL 2025 MTD I&amp;E'!$M$90,'JUL 2025 MTD I&amp;E'!$L$91,'JUL 2025 MTD I&amp;E'!$M$91,'JUL 2025 MTD I&amp;E'!$L$92,'JUL 2025 MTD I&amp;E'!$M$92,'JUL 2025 MTD I&amp;E'!$L$93,'JUL 2025 MTD I&amp;E'!$M$93,'JUL 2025 MTD I&amp;E'!$L$94,'JUL 2025 MTD I&amp;E'!$M$94,'JUL 2025 MTD I&amp;E'!$J$95,'JUL 2025 MTD I&amp;E'!$K$95,'JUL 2025 MTD I&amp;E'!$L$95,'JUL 2025 MTD I&amp;E'!$M$95</definedName>
    <definedName name="QB_FORMULA_10" localSheetId="2" hidden="1">'JUL 2025 YTD I&amp;E'!$L$89,'JUL 2025 YTD I&amp;E'!$M$89,'JUL 2025 YTD I&amp;E'!$L$90,'JUL 2025 YTD I&amp;E'!$M$90,'JUL 2025 YTD I&amp;E'!$L$91,'JUL 2025 YTD I&amp;E'!$M$91,'JUL 2025 YTD I&amp;E'!$L$92,'JUL 2025 YTD I&amp;E'!$M$92,'JUL 2025 YTD I&amp;E'!$L$93,'JUL 2025 YTD I&amp;E'!$M$93,'JUL 2025 YTD I&amp;E'!$L$94,'JUL 2025 YTD I&amp;E'!$M$94,'JUL 2025 YTD I&amp;E'!$J$95,'JUL 2025 YTD I&amp;E'!$K$95,'JUL 2025 YTD I&amp;E'!$L$95,'JUL 2025 YTD I&amp;E'!$M$95</definedName>
    <definedName name="QB_FORMULA_11" localSheetId="5" hidden="1">'JUL 2025 BVA'!$L$98,'JUL 2025 BVA'!$M$98,'JUL 2025 BVA'!$L$99,'JUL 2025 BVA'!$M$99,'JUL 2025 BVA'!$L$100,'JUL 2025 BVA'!$M$100,'JUL 2025 BVA'!$L$101,'JUL 2025 BVA'!$M$101,'JUL 2025 BVA'!$L$102,'JUL 2025 BVA'!$M$102,'JUL 2025 BVA'!$L$103,'JUL 2025 BVA'!$M$103,'JUL 2025 BVA'!$L$104,'JUL 2025 BVA'!$M$104,'JUL 2025 BVA'!$J$105,'JUL 2025 BVA'!$K$105</definedName>
    <definedName name="QB_FORMULA_11" localSheetId="3" hidden="1">'JUL 2025 General Ledger'!$Q$182,'JUL 2025 General Ledger'!$Q$183,'JUL 2025 General Ledger'!$Q$184,'JUL 2025 General Ledger'!$Q$185,'JUL 2025 General Ledger'!$Q$186,'JUL 2025 General Ledger'!$P$187,'JUL 2025 General Ledger'!$Q$187,'JUL 2025 General Ledger'!$P$188,'JUL 2025 General Ledger'!$Q$188,'JUL 2025 General Ledger'!$Q$191,'JUL 2025 General Ledger'!$Q$192,'JUL 2025 General Ledger'!$Q$193,'JUL 2025 General Ledger'!$Q$194,'JUL 2025 General Ledger'!$Q$195,'JUL 2025 General Ledger'!$Q$196,'JUL 2025 General Ledger'!$P$197</definedName>
    <definedName name="QB_FORMULA_11" localSheetId="1" hidden="1">'JUL 2025 MTD I&amp;E'!$L$97,'JUL 2025 MTD I&amp;E'!$M$97,'JUL 2025 MTD I&amp;E'!$L$98,'JUL 2025 MTD I&amp;E'!$M$98,'JUL 2025 MTD I&amp;E'!$L$99,'JUL 2025 MTD I&amp;E'!$M$99,'JUL 2025 MTD I&amp;E'!$L$100,'JUL 2025 MTD I&amp;E'!$M$100,'JUL 2025 MTD I&amp;E'!$L$101,'JUL 2025 MTD I&amp;E'!$M$101,'JUL 2025 MTD I&amp;E'!$L$102,'JUL 2025 MTD I&amp;E'!$M$102,'JUL 2025 MTD I&amp;E'!$L$103,'JUL 2025 MTD I&amp;E'!$M$103,'JUL 2025 MTD I&amp;E'!$J$104,'JUL 2025 MTD I&amp;E'!$K$104</definedName>
    <definedName name="QB_FORMULA_11" localSheetId="2" hidden="1">'JUL 2025 YTD I&amp;E'!$L$98,'JUL 2025 YTD I&amp;E'!$M$98,'JUL 2025 YTD I&amp;E'!$L$99,'JUL 2025 YTD I&amp;E'!$M$99,'JUL 2025 YTD I&amp;E'!$L$100,'JUL 2025 YTD I&amp;E'!$M$100,'JUL 2025 YTD I&amp;E'!$L$101,'JUL 2025 YTD I&amp;E'!$M$101,'JUL 2025 YTD I&amp;E'!$L$102,'JUL 2025 YTD I&amp;E'!$M$102,'JUL 2025 YTD I&amp;E'!$L$103,'JUL 2025 YTD I&amp;E'!$M$103,'JUL 2025 YTD I&amp;E'!$L$104,'JUL 2025 YTD I&amp;E'!$M$104,'JUL 2025 YTD I&amp;E'!$J$105,'JUL 2025 YTD I&amp;E'!$K$105</definedName>
    <definedName name="QB_FORMULA_12" localSheetId="5" hidden="1">'JUL 2025 BVA'!$L$105,'JUL 2025 BVA'!$M$105,'JUL 2025 BVA'!$L$107,'JUL 2025 BVA'!$M$107,'JUL 2025 BVA'!$L$108,'JUL 2025 BVA'!$M$108,'JUL 2025 BVA'!$L$109,'JUL 2025 BVA'!$M$109,'JUL 2025 BVA'!$L$110,'JUL 2025 BVA'!$M$110,'JUL 2025 BVA'!$J$111,'JUL 2025 BVA'!$K$111,'JUL 2025 BVA'!$L$111,'JUL 2025 BVA'!$M$111,'JUL 2025 BVA'!$L$112,'JUL 2025 BVA'!$M$112</definedName>
    <definedName name="QB_FORMULA_12" localSheetId="3" hidden="1">'JUL 2025 General Ledger'!$Q$197,'JUL 2025 General Ledger'!$Q$199,'JUL 2025 General Ledger'!$Q$200,'JUL 2025 General Ledger'!$Q$201,'JUL 2025 General Ledger'!$Q$202,'JUL 2025 General Ledger'!$Q$203,'JUL 2025 General Ledger'!$P$204,'JUL 2025 General Ledger'!$Q$204,'JUL 2025 General Ledger'!$Q$206,'JUL 2025 General Ledger'!$Q$207,'JUL 2025 General Ledger'!$Q$208,'JUL 2025 General Ledger'!$Q$209,'JUL 2025 General Ledger'!$P$210,'JUL 2025 General Ledger'!$Q$210,'JUL 2025 General Ledger'!$Q$212,'JUL 2025 General Ledger'!$Q$213</definedName>
    <definedName name="QB_FORMULA_12" localSheetId="1" hidden="1">'JUL 2025 MTD I&amp;E'!$L$104,'JUL 2025 MTD I&amp;E'!$M$104,'JUL 2025 MTD I&amp;E'!$L$106,'JUL 2025 MTD I&amp;E'!$M$106,'JUL 2025 MTD I&amp;E'!$L$107,'JUL 2025 MTD I&amp;E'!$M$107,'JUL 2025 MTD I&amp;E'!$L$108,'JUL 2025 MTD I&amp;E'!$M$108,'JUL 2025 MTD I&amp;E'!$L$109,'JUL 2025 MTD I&amp;E'!$M$109,'JUL 2025 MTD I&amp;E'!$J$110,'JUL 2025 MTD I&amp;E'!$K$110,'JUL 2025 MTD I&amp;E'!$L$110,'JUL 2025 MTD I&amp;E'!$M$110,'JUL 2025 MTD I&amp;E'!$L$111,'JUL 2025 MTD I&amp;E'!$M$111</definedName>
    <definedName name="QB_FORMULA_12" localSheetId="2" hidden="1">'JUL 2025 YTD I&amp;E'!$L$105,'JUL 2025 YTD I&amp;E'!$M$105,'JUL 2025 YTD I&amp;E'!$L$107,'JUL 2025 YTD I&amp;E'!$M$107,'JUL 2025 YTD I&amp;E'!$L$108,'JUL 2025 YTD I&amp;E'!$M$108,'JUL 2025 YTD I&amp;E'!$L$109,'JUL 2025 YTD I&amp;E'!$M$109,'JUL 2025 YTD I&amp;E'!$L$110,'JUL 2025 YTD I&amp;E'!$M$110,'JUL 2025 YTD I&amp;E'!$J$111,'JUL 2025 YTD I&amp;E'!$K$111,'JUL 2025 YTD I&amp;E'!$L$111,'JUL 2025 YTD I&amp;E'!$M$111,'JUL 2025 YTD I&amp;E'!$L$112,'JUL 2025 YTD I&amp;E'!$M$112</definedName>
    <definedName name="QB_FORMULA_13" localSheetId="5" hidden="1">'JUL 2025 BVA'!$J$113,'JUL 2025 BVA'!$K$113,'JUL 2025 BVA'!$L$113,'JUL 2025 BVA'!$M$113,'JUL 2025 BVA'!$L$115,'JUL 2025 BVA'!$M$115,'JUL 2025 BVA'!$L$116,'JUL 2025 BVA'!$M$116,'JUL 2025 BVA'!$L$117,'JUL 2025 BVA'!$M$117,'JUL 2025 BVA'!$L$118,'JUL 2025 BVA'!$M$118,'JUL 2025 BVA'!$L$119,'JUL 2025 BVA'!$M$119,'JUL 2025 BVA'!$J$120,'JUL 2025 BVA'!$K$120</definedName>
    <definedName name="QB_FORMULA_13" localSheetId="3" hidden="1">'JUL 2025 General Ledger'!$Q$214,'JUL 2025 General Ledger'!$Q$215,'JUL 2025 General Ledger'!$Q$216,'JUL 2025 General Ledger'!$P$217,'JUL 2025 General Ledger'!$Q$217,'JUL 2025 General Ledger'!$Q$219,'JUL 2025 General Ledger'!$P$220,'JUL 2025 General Ledger'!$Q$220,'JUL 2025 General Ledger'!$P$221,'JUL 2025 General Ledger'!$Q$221,'JUL 2025 General Ledger'!$Q$224,'JUL 2025 General Ledger'!$Q$225,'JUL 2025 General Ledger'!$Q$226,'JUL 2025 General Ledger'!$P$227,'JUL 2025 General Ledger'!$Q$227,'JUL 2025 General Ledger'!$Q$229</definedName>
    <definedName name="QB_FORMULA_13" localSheetId="1" hidden="1">'JUL 2025 MTD I&amp;E'!$J$112,'JUL 2025 MTD I&amp;E'!$K$112,'JUL 2025 MTD I&amp;E'!$L$112,'JUL 2025 MTD I&amp;E'!$M$112,'JUL 2025 MTD I&amp;E'!$L$114,'JUL 2025 MTD I&amp;E'!$M$114,'JUL 2025 MTD I&amp;E'!$L$115,'JUL 2025 MTD I&amp;E'!$M$115,'JUL 2025 MTD I&amp;E'!$L$116,'JUL 2025 MTD I&amp;E'!$M$116,'JUL 2025 MTD I&amp;E'!$L$117,'JUL 2025 MTD I&amp;E'!$M$117,'JUL 2025 MTD I&amp;E'!$L$118,'JUL 2025 MTD I&amp;E'!$M$118,'JUL 2025 MTD I&amp;E'!$J$119,'JUL 2025 MTD I&amp;E'!$K$119</definedName>
    <definedName name="QB_FORMULA_13" localSheetId="2" hidden="1">'JUL 2025 YTD I&amp;E'!$J$113,'JUL 2025 YTD I&amp;E'!$K$113,'JUL 2025 YTD I&amp;E'!$L$113,'JUL 2025 YTD I&amp;E'!$M$113,'JUL 2025 YTD I&amp;E'!$L$115,'JUL 2025 YTD I&amp;E'!$M$115,'JUL 2025 YTD I&amp;E'!$L$116,'JUL 2025 YTD I&amp;E'!$M$116,'JUL 2025 YTD I&amp;E'!$L$117,'JUL 2025 YTD I&amp;E'!$M$117,'JUL 2025 YTD I&amp;E'!$L$118,'JUL 2025 YTD I&amp;E'!$M$118,'JUL 2025 YTD I&amp;E'!$L$119,'JUL 2025 YTD I&amp;E'!$M$119,'JUL 2025 YTD I&amp;E'!$J$120,'JUL 2025 YTD I&amp;E'!$K$120</definedName>
    <definedName name="QB_FORMULA_14" localSheetId="5" hidden="1">'JUL 2025 BVA'!$L$120,'JUL 2025 BVA'!$M$120,'JUL 2025 BVA'!$L$122,'JUL 2025 BVA'!$M$122,'JUL 2025 BVA'!$L$125,'JUL 2025 BVA'!$M$125,'JUL 2025 BVA'!$L$126,'JUL 2025 BVA'!$M$126,'JUL 2025 BVA'!$J$127,'JUL 2025 BVA'!$K$127,'JUL 2025 BVA'!$L$127,'JUL 2025 BVA'!$M$127,'JUL 2025 BVA'!$L$129,'JUL 2025 BVA'!$M$129,'JUL 2025 BVA'!$L$130,'JUL 2025 BVA'!$M$130</definedName>
    <definedName name="QB_FORMULA_14" localSheetId="3" hidden="1">'JUL 2025 General Ledger'!$Q$230,'JUL 2025 General Ledger'!$Q$231,'JUL 2025 General Ledger'!$Q$232,'JUL 2025 General Ledger'!$Q$233,'JUL 2025 General Ledger'!$Q$234,'JUL 2025 General Ledger'!$Q$235,'JUL 2025 General Ledger'!$Q$236,'JUL 2025 General Ledger'!$Q$237,'JUL 2025 General Ledger'!$P$238,'JUL 2025 General Ledger'!$Q$238,'JUL 2025 General Ledger'!$Q$240,'JUL 2025 General Ledger'!$Q$241,'JUL 2025 General Ledger'!$Q$242,'JUL 2025 General Ledger'!$Q$243,'JUL 2025 General Ledger'!$Q$244,'JUL 2025 General Ledger'!$Q$245</definedName>
    <definedName name="QB_FORMULA_14" localSheetId="1" hidden="1">'JUL 2025 MTD I&amp;E'!$L$119,'JUL 2025 MTD I&amp;E'!$M$119,'JUL 2025 MTD I&amp;E'!$L$121,'JUL 2025 MTD I&amp;E'!$M$121,'JUL 2025 MTD I&amp;E'!$L$124,'JUL 2025 MTD I&amp;E'!$M$124,'JUL 2025 MTD I&amp;E'!$L$125,'JUL 2025 MTD I&amp;E'!$M$125,'JUL 2025 MTD I&amp;E'!$J$126,'JUL 2025 MTD I&amp;E'!$K$126,'JUL 2025 MTD I&amp;E'!$L$126,'JUL 2025 MTD I&amp;E'!$M$126,'JUL 2025 MTD I&amp;E'!$L$128,'JUL 2025 MTD I&amp;E'!$M$128,'JUL 2025 MTD I&amp;E'!$L$129,'JUL 2025 MTD I&amp;E'!$M$129</definedName>
    <definedName name="QB_FORMULA_14" localSheetId="2" hidden="1">'JUL 2025 YTD I&amp;E'!$L$120,'JUL 2025 YTD I&amp;E'!$M$120,'JUL 2025 YTD I&amp;E'!$L$122,'JUL 2025 YTD I&amp;E'!$M$122,'JUL 2025 YTD I&amp;E'!$L$125,'JUL 2025 YTD I&amp;E'!$M$125,'JUL 2025 YTD I&amp;E'!$L$126,'JUL 2025 YTD I&amp;E'!$M$126,'JUL 2025 YTD I&amp;E'!$J$127,'JUL 2025 YTD I&amp;E'!$K$127,'JUL 2025 YTD I&amp;E'!$L$127,'JUL 2025 YTD I&amp;E'!$M$127,'JUL 2025 YTD I&amp;E'!$L$129,'JUL 2025 YTD I&amp;E'!$M$129,'JUL 2025 YTD I&amp;E'!$L$130,'JUL 2025 YTD I&amp;E'!$M$130</definedName>
    <definedName name="QB_FORMULA_15" localSheetId="5" hidden="1">'JUL 2025 BVA'!$J$131,'JUL 2025 BVA'!$K$131,'JUL 2025 BVA'!$L$131,'JUL 2025 BVA'!$M$131,'JUL 2025 BVA'!$L$133,'JUL 2025 BVA'!$M$133,'JUL 2025 BVA'!$L$134,'JUL 2025 BVA'!$M$134,'JUL 2025 BVA'!$J$135,'JUL 2025 BVA'!$K$135,'JUL 2025 BVA'!$L$135,'JUL 2025 BVA'!$M$135,'JUL 2025 BVA'!$L$136,'JUL 2025 BVA'!$M$136,'JUL 2025 BVA'!$J$137,'JUL 2025 BVA'!$K$137</definedName>
    <definedName name="QB_FORMULA_15" localSheetId="3" hidden="1">'JUL 2025 General Ledger'!$Q$246,'JUL 2025 General Ledger'!$Q$247,'JUL 2025 General Ledger'!$Q$248,'JUL 2025 General Ledger'!$P$249,'JUL 2025 General Ledger'!$Q$249,'JUL 2025 General Ledger'!$P$250,'JUL 2025 General Ledger'!$Q$250,'JUL 2025 General Ledger'!$P$251,'JUL 2025 General Ledger'!$Q$251,'JUL 2025 General Ledger'!$Q$254,'JUL 2025 General Ledger'!$P$255,'JUL 2025 General Ledger'!$Q$255,'JUL 2025 General Ledger'!$P$256,'JUL 2025 General Ledger'!$Q$256,'JUL 2025 General Ledger'!$Q$261,'JUL 2025 General Ledger'!$Q$262</definedName>
    <definedName name="QB_FORMULA_15" localSheetId="1" hidden="1">'JUL 2025 MTD I&amp;E'!$J$130,'JUL 2025 MTD I&amp;E'!$K$130,'JUL 2025 MTD I&amp;E'!$L$130,'JUL 2025 MTD I&amp;E'!$M$130,'JUL 2025 MTD I&amp;E'!$L$132,'JUL 2025 MTD I&amp;E'!$M$132,'JUL 2025 MTD I&amp;E'!$L$133,'JUL 2025 MTD I&amp;E'!$M$133,'JUL 2025 MTD I&amp;E'!$J$134,'JUL 2025 MTD I&amp;E'!$K$134,'JUL 2025 MTD I&amp;E'!$L$134,'JUL 2025 MTD I&amp;E'!$M$134,'JUL 2025 MTD I&amp;E'!$L$135,'JUL 2025 MTD I&amp;E'!$M$135,'JUL 2025 MTD I&amp;E'!$J$136,'JUL 2025 MTD I&amp;E'!$K$136</definedName>
    <definedName name="QB_FORMULA_15" localSheetId="2" hidden="1">'JUL 2025 YTD I&amp;E'!$J$131,'JUL 2025 YTD I&amp;E'!$K$131,'JUL 2025 YTD I&amp;E'!$L$131,'JUL 2025 YTD I&amp;E'!$M$131,'JUL 2025 YTD I&amp;E'!$L$133,'JUL 2025 YTD I&amp;E'!$M$133,'JUL 2025 YTD I&amp;E'!$L$134,'JUL 2025 YTD I&amp;E'!$M$134,'JUL 2025 YTD I&amp;E'!$J$135,'JUL 2025 YTD I&amp;E'!$K$135,'JUL 2025 YTD I&amp;E'!$L$135,'JUL 2025 YTD I&amp;E'!$M$135,'JUL 2025 YTD I&amp;E'!$L$136,'JUL 2025 YTD I&amp;E'!$M$136,'JUL 2025 YTD I&amp;E'!$J$137,'JUL 2025 YTD I&amp;E'!$K$137</definedName>
    <definedName name="QB_FORMULA_16" localSheetId="5" hidden="1">'JUL 2025 BVA'!$L$137,'JUL 2025 BVA'!$M$137,'JUL 2025 BVA'!$L$138,'JUL 2025 BVA'!$M$138,'JUL 2025 BVA'!$L$140,'JUL 2025 BVA'!$M$140,'JUL 2025 BVA'!$L$141,'JUL 2025 BVA'!$M$141,'JUL 2025 BVA'!$L$142,'JUL 2025 BVA'!$M$142,'JUL 2025 BVA'!$L$143,'JUL 2025 BVA'!$M$143,'JUL 2025 BVA'!$L$144,'JUL 2025 BVA'!$M$144,'JUL 2025 BVA'!$L$145,'JUL 2025 BVA'!$M$145</definedName>
    <definedName name="QB_FORMULA_16" localSheetId="3" hidden="1">'JUL 2025 General Ledger'!$Q$263,'JUL 2025 General Ledger'!$Q$264,'JUL 2025 General Ledger'!$P$265,'JUL 2025 General Ledger'!$Q$265,'JUL 2025 General Ledger'!$Q$267,'JUL 2025 General Ledger'!$Q$268,'JUL 2025 General Ledger'!$P$269,'JUL 2025 General Ledger'!$Q$269,'JUL 2025 General Ledger'!$P$270,'JUL 2025 General Ledger'!$Q$270,'JUL 2025 General Ledger'!$P$271,'JUL 2025 General Ledger'!$Q$271,'JUL 2025 General Ledger'!$Q$274,'JUL 2025 General Ledger'!$Q$275,'JUL 2025 General Ledger'!$Q$276,'JUL 2025 General Ledger'!$Q$277</definedName>
    <definedName name="QB_FORMULA_16" localSheetId="1" hidden="1">'JUL 2025 MTD I&amp;E'!$L$136,'JUL 2025 MTD I&amp;E'!$M$136,'JUL 2025 MTD I&amp;E'!$L$137,'JUL 2025 MTD I&amp;E'!$M$137,'JUL 2025 MTD I&amp;E'!$L$139,'JUL 2025 MTD I&amp;E'!$M$139,'JUL 2025 MTD I&amp;E'!$L$140,'JUL 2025 MTD I&amp;E'!$M$140,'JUL 2025 MTD I&amp;E'!$L$141,'JUL 2025 MTD I&amp;E'!$M$141,'JUL 2025 MTD I&amp;E'!$L$142,'JUL 2025 MTD I&amp;E'!$M$142,'JUL 2025 MTD I&amp;E'!$L$143,'JUL 2025 MTD I&amp;E'!$M$143,'JUL 2025 MTD I&amp;E'!$L$144,'JUL 2025 MTD I&amp;E'!$M$144</definedName>
    <definedName name="QB_FORMULA_16" localSheetId="2" hidden="1">'JUL 2025 YTD I&amp;E'!$L$137,'JUL 2025 YTD I&amp;E'!$M$137,'JUL 2025 YTD I&amp;E'!$L$138,'JUL 2025 YTD I&amp;E'!$M$138,'JUL 2025 YTD I&amp;E'!$L$140,'JUL 2025 YTD I&amp;E'!$M$140,'JUL 2025 YTD I&amp;E'!$L$141,'JUL 2025 YTD I&amp;E'!$M$141,'JUL 2025 YTD I&amp;E'!$L$142,'JUL 2025 YTD I&amp;E'!$M$142,'JUL 2025 YTD I&amp;E'!$L$143,'JUL 2025 YTD I&amp;E'!$M$143,'JUL 2025 YTD I&amp;E'!$L$144,'JUL 2025 YTD I&amp;E'!$M$144,'JUL 2025 YTD I&amp;E'!$L$145,'JUL 2025 YTD I&amp;E'!$M$145</definedName>
    <definedName name="QB_FORMULA_17" localSheetId="5" hidden="1">'JUL 2025 BVA'!$J$146,'JUL 2025 BVA'!$K$146,'JUL 2025 BVA'!$L$146,'JUL 2025 BVA'!$M$146,'JUL 2025 BVA'!$L$149,'JUL 2025 BVA'!$M$149,'JUL 2025 BVA'!$L$150,'JUL 2025 BVA'!$M$150,'JUL 2025 BVA'!$L$151,'JUL 2025 BVA'!$M$151,'JUL 2025 BVA'!$L$152,'JUL 2025 BVA'!$M$152,'JUL 2025 BVA'!$J$153,'JUL 2025 BVA'!$K$153,'JUL 2025 BVA'!$L$153,'JUL 2025 BVA'!$M$153</definedName>
    <definedName name="QB_FORMULA_17" localSheetId="3" hidden="1">'JUL 2025 General Ledger'!$Q$278,'JUL 2025 General Ledger'!$Q$279,'JUL 2025 General Ledger'!$Q$280,'JUL 2025 General Ledger'!$P$281,'JUL 2025 General Ledger'!$Q$281,'JUL 2025 General Ledger'!$Q$283,'JUL 2025 General Ledger'!$Q$284,'JUL 2025 General Ledger'!$Q$285,'JUL 2025 General Ledger'!$Q$286,'JUL 2025 General Ledger'!$Q$287,'JUL 2025 General Ledger'!$P$288,'JUL 2025 General Ledger'!$Q$288,'JUL 2025 General Ledger'!$Q$290,'JUL 2025 General Ledger'!$P$291,'JUL 2025 General Ledger'!$Q$291,'JUL 2025 General Ledger'!$Q$293</definedName>
    <definedName name="QB_FORMULA_17" localSheetId="1" hidden="1">'JUL 2025 MTD I&amp;E'!$J$145,'JUL 2025 MTD I&amp;E'!$K$145,'JUL 2025 MTD I&amp;E'!$L$145,'JUL 2025 MTD I&amp;E'!$M$145,'JUL 2025 MTD I&amp;E'!$L$148,'JUL 2025 MTD I&amp;E'!$M$148,'JUL 2025 MTD I&amp;E'!$L$149,'JUL 2025 MTD I&amp;E'!$M$149,'JUL 2025 MTD I&amp;E'!$L$150,'JUL 2025 MTD I&amp;E'!$M$150,'JUL 2025 MTD I&amp;E'!$L$151,'JUL 2025 MTD I&amp;E'!$M$151,'JUL 2025 MTD I&amp;E'!$J$152,'JUL 2025 MTD I&amp;E'!$K$152,'JUL 2025 MTD I&amp;E'!$L$152,'JUL 2025 MTD I&amp;E'!$M$152</definedName>
    <definedName name="QB_FORMULA_17" localSheetId="2" hidden="1">'JUL 2025 YTD I&amp;E'!$J$146,'JUL 2025 YTD I&amp;E'!$K$146,'JUL 2025 YTD I&amp;E'!$L$146,'JUL 2025 YTD I&amp;E'!$M$146,'JUL 2025 YTD I&amp;E'!$L$149,'JUL 2025 YTD I&amp;E'!$M$149,'JUL 2025 YTD I&amp;E'!$L$150,'JUL 2025 YTD I&amp;E'!$M$150,'JUL 2025 YTD I&amp;E'!$L$151,'JUL 2025 YTD I&amp;E'!$M$151,'JUL 2025 YTD I&amp;E'!$L$152,'JUL 2025 YTD I&amp;E'!$M$152,'JUL 2025 YTD I&amp;E'!$J$153,'JUL 2025 YTD I&amp;E'!$K$153,'JUL 2025 YTD I&amp;E'!$L$153,'JUL 2025 YTD I&amp;E'!$M$153</definedName>
    <definedName name="QB_FORMULA_18" localSheetId="5" hidden="1">'JUL 2025 BVA'!$L$154,'JUL 2025 BVA'!$M$154,'JUL 2025 BVA'!$L$155,'JUL 2025 BVA'!$M$155,'JUL 2025 BVA'!$L$156,'JUL 2025 BVA'!$M$156,'JUL 2025 BVA'!$J$157,'JUL 2025 BVA'!$K$157,'JUL 2025 BVA'!$L$157,'JUL 2025 BVA'!$M$157,'JUL 2025 BVA'!$L$158,'JUL 2025 BVA'!$M$158,'JUL 2025 BVA'!$L$159,'JUL 2025 BVA'!$M$159,'JUL 2025 BVA'!$J$160,'JUL 2025 BVA'!$K$160</definedName>
    <definedName name="QB_FORMULA_18" localSheetId="3" hidden="1">'JUL 2025 General Ledger'!$P$294,'JUL 2025 General Ledger'!$Q$294,'JUL 2025 General Ledger'!$Q$296,'JUL 2025 General Ledger'!$P$297,'JUL 2025 General Ledger'!$Q$297,'JUL 2025 General Ledger'!$P$298,'JUL 2025 General Ledger'!$Q$298,'JUL 2025 General Ledger'!$Q$302,'JUL 2025 General Ledger'!$P$303,'JUL 2025 General Ledger'!$Q$303,'JUL 2025 General Ledger'!$Q$305,'JUL 2025 General Ledger'!$P$306,'JUL 2025 General Ledger'!$Q$306,'JUL 2025 General Ledger'!$Q$308,'JUL 2025 General Ledger'!$P$309,'JUL 2025 General Ledger'!$Q$309</definedName>
    <definedName name="QB_FORMULA_18" localSheetId="1" hidden="1">'JUL 2025 MTD I&amp;E'!$L$153,'JUL 2025 MTD I&amp;E'!$M$153,'JUL 2025 MTD I&amp;E'!$L$154,'JUL 2025 MTD I&amp;E'!$M$154,'JUL 2025 MTD I&amp;E'!$L$155,'JUL 2025 MTD I&amp;E'!$M$155,'JUL 2025 MTD I&amp;E'!$J$156,'JUL 2025 MTD I&amp;E'!$K$156,'JUL 2025 MTD I&amp;E'!$L$156,'JUL 2025 MTD I&amp;E'!$M$156,'JUL 2025 MTD I&amp;E'!$L$157,'JUL 2025 MTD I&amp;E'!$M$157,'JUL 2025 MTD I&amp;E'!$L$158,'JUL 2025 MTD I&amp;E'!$M$158,'JUL 2025 MTD I&amp;E'!$J$159,'JUL 2025 MTD I&amp;E'!$K$159</definedName>
    <definedName name="QB_FORMULA_18" localSheetId="2" hidden="1">'JUL 2025 YTD I&amp;E'!$L$154,'JUL 2025 YTD I&amp;E'!$M$154,'JUL 2025 YTD I&amp;E'!$L$155,'JUL 2025 YTD I&amp;E'!$M$155,'JUL 2025 YTD I&amp;E'!$L$156,'JUL 2025 YTD I&amp;E'!$M$156,'JUL 2025 YTD I&amp;E'!$J$157,'JUL 2025 YTD I&amp;E'!$K$157,'JUL 2025 YTD I&amp;E'!$L$157,'JUL 2025 YTD I&amp;E'!$M$157,'JUL 2025 YTD I&amp;E'!$L$158,'JUL 2025 YTD I&amp;E'!$M$158,'JUL 2025 YTD I&amp;E'!$L$159,'JUL 2025 YTD I&amp;E'!$M$159,'JUL 2025 YTD I&amp;E'!$J$160,'JUL 2025 YTD I&amp;E'!$K$160</definedName>
    <definedName name="QB_FORMULA_19" localSheetId="5" hidden="1">'JUL 2025 BVA'!$L$160,'JUL 2025 BVA'!$M$160,'JUL 2025 BVA'!$L$161,'JUL 2025 BVA'!$M$161,'JUL 2025 BVA'!$J$162,'JUL 2025 BVA'!$K$162,'JUL 2025 BVA'!$L$162,'JUL 2025 BVA'!$M$162,'JUL 2025 BVA'!$L$164,'JUL 2025 BVA'!$M$164,'JUL 2025 BVA'!$L$165,'JUL 2025 BVA'!$M$165,'JUL 2025 BVA'!$L$166,'JUL 2025 BVA'!$M$166,'JUL 2025 BVA'!$J$167,'JUL 2025 BVA'!$K$167</definedName>
    <definedName name="QB_FORMULA_19" localSheetId="3" hidden="1">'JUL 2025 General Ledger'!$P$310,'JUL 2025 General Ledger'!$Q$310,'JUL 2025 General Ledger'!$Q$312,'JUL 2025 General Ledger'!$Q$313,'JUL 2025 General Ledger'!$P$314,'JUL 2025 General Ledger'!$Q$314,'JUL 2025 General Ledger'!$P$315,'JUL 2025 General Ledger'!$Q$315,'JUL 2025 General Ledger'!$Q$317,'JUL 2025 General Ledger'!$P$318,'JUL 2025 General Ledger'!$Q$318,'JUL 2025 General Ledger'!$P$319,'JUL 2025 General Ledger'!$Q$319,'JUL 2025 General Ledger'!$P$320,'JUL 2025 General Ledger'!$Q$320,'JUL 2025 General Ledger'!$Q$323</definedName>
    <definedName name="QB_FORMULA_19" localSheetId="1" hidden="1">'JUL 2025 MTD I&amp;E'!$L$159,'JUL 2025 MTD I&amp;E'!$M$159,'JUL 2025 MTD I&amp;E'!$L$160,'JUL 2025 MTD I&amp;E'!$M$160,'JUL 2025 MTD I&amp;E'!$J$161,'JUL 2025 MTD I&amp;E'!$K$161,'JUL 2025 MTD I&amp;E'!$L$161,'JUL 2025 MTD I&amp;E'!$M$161,'JUL 2025 MTD I&amp;E'!$L$163,'JUL 2025 MTD I&amp;E'!$M$163,'JUL 2025 MTD I&amp;E'!$L$164,'JUL 2025 MTD I&amp;E'!$M$164,'JUL 2025 MTD I&amp;E'!$L$165,'JUL 2025 MTD I&amp;E'!$M$165,'JUL 2025 MTD I&amp;E'!$J$166,'JUL 2025 MTD I&amp;E'!$K$166</definedName>
    <definedName name="QB_FORMULA_19" localSheetId="2" hidden="1">'JUL 2025 YTD I&amp;E'!$L$160,'JUL 2025 YTD I&amp;E'!$M$160,'JUL 2025 YTD I&amp;E'!$L$161,'JUL 2025 YTD I&amp;E'!$M$161,'JUL 2025 YTD I&amp;E'!$J$162,'JUL 2025 YTD I&amp;E'!$K$162,'JUL 2025 YTD I&amp;E'!$L$162,'JUL 2025 YTD I&amp;E'!$M$162,'JUL 2025 YTD I&amp;E'!$L$164,'JUL 2025 YTD I&amp;E'!$M$164,'JUL 2025 YTD I&amp;E'!$L$165,'JUL 2025 YTD I&amp;E'!$M$165,'JUL 2025 YTD I&amp;E'!$L$166,'JUL 2025 YTD I&amp;E'!$M$166,'JUL 2025 YTD I&amp;E'!$J$167,'JUL 2025 YTD I&amp;E'!$K$167</definedName>
    <definedName name="QB_FORMULA_2" localSheetId="5" hidden="1">'JUL 2025 BVA'!$L$23,'JUL 2025 BVA'!$M$23,'JUL 2025 BVA'!$L$24,'JUL 2025 BVA'!$M$24,'JUL 2025 BVA'!$L$25,'JUL 2025 BVA'!$M$25,'JUL 2025 BVA'!$L$26,'JUL 2025 BVA'!$M$26,'JUL 2025 BVA'!$L$27,'JUL 2025 BVA'!$M$27,'JUL 2025 BVA'!$L$28,'JUL 2025 BVA'!$M$28,'JUL 2025 BVA'!$J$29,'JUL 2025 BVA'!$K$29,'JUL 2025 BVA'!$L$29,'JUL 2025 BVA'!$M$29</definedName>
    <definedName name="QB_FORMULA_2" localSheetId="3" hidden="1">'JUL 2025 General Ledger'!$P$36,'JUL 2025 General Ledger'!$Q$36,'JUL 2025 General Ledger'!$Q$38,'JUL 2025 General Ledger'!$P$39,'JUL 2025 General Ledger'!$Q$39,'JUL 2025 General Ledger'!$Q$41,'JUL 2025 General Ledger'!$Q$42,'JUL 2025 General Ledger'!$Q$43,'JUL 2025 General Ledger'!$P$44,'JUL 2025 General Ledger'!$Q$44,'JUL 2025 General Ledger'!$Q$46,'JUL 2025 General Ledger'!$P$47,'JUL 2025 General Ledger'!$Q$47,'JUL 2025 General Ledger'!$Q$49,'JUL 2025 General Ledger'!$P$50,'JUL 2025 General Ledger'!$Q$50</definedName>
    <definedName name="QB_FORMULA_2" localSheetId="1" hidden="1">'JUL 2025 MTD I&amp;E'!$L$23,'JUL 2025 MTD I&amp;E'!$M$23,'JUL 2025 MTD I&amp;E'!$L$24,'JUL 2025 MTD I&amp;E'!$M$24,'JUL 2025 MTD I&amp;E'!$L$25,'JUL 2025 MTD I&amp;E'!$M$25,'JUL 2025 MTD I&amp;E'!$L$26,'JUL 2025 MTD I&amp;E'!$M$26,'JUL 2025 MTD I&amp;E'!$L$27,'JUL 2025 MTD I&amp;E'!$M$27,'JUL 2025 MTD I&amp;E'!$L$28,'JUL 2025 MTD I&amp;E'!$M$28,'JUL 2025 MTD I&amp;E'!$J$29,'JUL 2025 MTD I&amp;E'!$K$29,'JUL 2025 MTD I&amp;E'!$L$29,'JUL 2025 MTD I&amp;E'!$M$29</definedName>
    <definedName name="QB_FORMULA_2" localSheetId="2" hidden="1">'JUL 2025 YTD I&amp;E'!$L$23,'JUL 2025 YTD I&amp;E'!$M$23,'JUL 2025 YTD I&amp;E'!$L$24,'JUL 2025 YTD I&amp;E'!$M$24,'JUL 2025 YTD I&amp;E'!$L$25,'JUL 2025 YTD I&amp;E'!$M$25,'JUL 2025 YTD I&amp;E'!$L$26,'JUL 2025 YTD I&amp;E'!$M$26,'JUL 2025 YTD I&amp;E'!$L$27,'JUL 2025 YTD I&amp;E'!$M$27,'JUL 2025 YTD I&amp;E'!$L$28,'JUL 2025 YTD I&amp;E'!$M$28,'JUL 2025 YTD I&amp;E'!$J$29,'JUL 2025 YTD I&amp;E'!$K$29,'JUL 2025 YTD I&amp;E'!$L$29,'JUL 2025 YTD I&amp;E'!$M$29</definedName>
    <definedName name="QB_FORMULA_20" localSheetId="5" hidden="1">'JUL 2025 BVA'!$L$167,'JUL 2025 BVA'!$M$167,'JUL 2025 BVA'!$L$169,'JUL 2025 BVA'!$M$169,'JUL 2025 BVA'!$L$170,'JUL 2025 BVA'!$M$170,'JUL 2025 BVA'!$L$171,'JUL 2025 BVA'!$M$171,'JUL 2025 BVA'!$L$172,'JUL 2025 BVA'!$M$172,'JUL 2025 BVA'!$L$173,'JUL 2025 BVA'!$M$173,'JUL 2025 BVA'!$L$174,'JUL 2025 BVA'!$M$174,'JUL 2025 BVA'!$J$175,'JUL 2025 BVA'!$K$175</definedName>
    <definedName name="QB_FORMULA_20" localSheetId="3" hidden="1">'JUL 2025 General Ledger'!$Q$324,'JUL 2025 General Ledger'!$Q$325,'JUL 2025 General Ledger'!$P$326,'JUL 2025 General Ledger'!$Q$326,'JUL 2025 General Ledger'!$P$327,'JUL 2025 General Ledger'!$Q$327,'JUL 2025 General Ledger'!$Q$330,'JUL 2025 General Ledger'!$P$331,'JUL 2025 General Ledger'!$Q$331,'JUL 2025 General Ledger'!$Q$333,'JUL 2025 General Ledger'!$P$334,'JUL 2025 General Ledger'!$Q$334,'JUL 2025 General Ledger'!$Q$336,'JUL 2025 General Ledger'!$P$337,'JUL 2025 General Ledger'!$Q$337,'JUL 2025 General Ledger'!$P$338</definedName>
    <definedName name="QB_FORMULA_20" localSheetId="1" hidden="1">'JUL 2025 MTD I&amp;E'!$L$166,'JUL 2025 MTD I&amp;E'!$M$166,'JUL 2025 MTD I&amp;E'!$L$168,'JUL 2025 MTD I&amp;E'!$M$168,'JUL 2025 MTD I&amp;E'!$L$169,'JUL 2025 MTD I&amp;E'!$M$169,'JUL 2025 MTD I&amp;E'!$L$170,'JUL 2025 MTD I&amp;E'!$M$170,'JUL 2025 MTD I&amp;E'!$L$171,'JUL 2025 MTD I&amp;E'!$M$171,'JUL 2025 MTD I&amp;E'!$L$172,'JUL 2025 MTD I&amp;E'!$M$172,'JUL 2025 MTD I&amp;E'!$L$173,'JUL 2025 MTD I&amp;E'!$M$173,'JUL 2025 MTD I&amp;E'!$J$174,'JUL 2025 MTD I&amp;E'!$K$174</definedName>
    <definedName name="QB_FORMULA_20" localSheetId="2" hidden="1">'JUL 2025 YTD I&amp;E'!$L$167,'JUL 2025 YTD I&amp;E'!$M$167,'JUL 2025 YTD I&amp;E'!$L$169,'JUL 2025 YTD I&amp;E'!$M$169,'JUL 2025 YTD I&amp;E'!$L$170,'JUL 2025 YTD I&amp;E'!$M$170,'JUL 2025 YTD I&amp;E'!$L$171,'JUL 2025 YTD I&amp;E'!$M$171,'JUL 2025 YTD I&amp;E'!$L$172,'JUL 2025 YTD I&amp;E'!$M$172,'JUL 2025 YTD I&amp;E'!$L$173,'JUL 2025 YTD I&amp;E'!$M$173,'JUL 2025 YTD I&amp;E'!$L$174,'JUL 2025 YTD I&amp;E'!$M$174,'JUL 2025 YTD I&amp;E'!$J$175,'JUL 2025 YTD I&amp;E'!$K$175</definedName>
    <definedName name="QB_FORMULA_21" localSheetId="5" hidden="1">'JUL 2025 BVA'!$L$175,'JUL 2025 BVA'!$M$175,'JUL 2025 BVA'!$L$177,'JUL 2025 BVA'!$M$177,'JUL 2025 BVA'!$L$178,'JUL 2025 BVA'!$M$178,'JUL 2025 BVA'!$L$179,'JUL 2025 BVA'!$M$179,'JUL 2025 BVA'!$L$181,'JUL 2025 BVA'!$M$181,'JUL 2025 BVA'!$L$182,'JUL 2025 BVA'!$M$182,'JUL 2025 BVA'!$L$183,'JUL 2025 BVA'!$M$183,'JUL 2025 BVA'!$L$184,'JUL 2025 BVA'!$M$184</definedName>
    <definedName name="QB_FORMULA_21" localSheetId="3" hidden="1">'JUL 2025 General Ledger'!$Q$338,'JUL 2025 General Ledger'!$Q$341,'JUL 2025 General Ledger'!$Q$342,'JUL 2025 General Ledger'!$Q$343,'JUL 2025 General Ledger'!$Q$344,'JUL 2025 General Ledger'!$P$345,'JUL 2025 General Ledger'!$Q$345,'JUL 2025 General Ledger'!$Q$348,'JUL 2025 General Ledger'!$Q$349,'JUL 2025 General Ledger'!$P$350,'JUL 2025 General Ledger'!$Q$350,'JUL 2025 General Ledger'!$Q$352,'JUL 2025 General Ledger'!$P$353,'JUL 2025 General Ledger'!$Q$353,'JUL 2025 General Ledger'!$Q$355,'JUL 2025 General Ledger'!$P$356</definedName>
    <definedName name="QB_FORMULA_21" localSheetId="1" hidden="1">'JUL 2025 MTD I&amp;E'!$L$174,'JUL 2025 MTD I&amp;E'!$M$174,'JUL 2025 MTD I&amp;E'!$L$176,'JUL 2025 MTD I&amp;E'!$M$176,'JUL 2025 MTD I&amp;E'!$L$177,'JUL 2025 MTD I&amp;E'!$M$177,'JUL 2025 MTD I&amp;E'!$L$178,'JUL 2025 MTD I&amp;E'!$M$178,'JUL 2025 MTD I&amp;E'!$L$180,'JUL 2025 MTD I&amp;E'!$M$180,'JUL 2025 MTD I&amp;E'!$L$181,'JUL 2025 MTD I&amp;E'!$M$181,'JUL 2025 MTD I&amp;E'!$L$182,'JUL 2025 MTD I&amp;E'!$M$182,'JUL 2025 MTD I&amp;E'!$L$183,'JUL 2025 MTD I&amp;E'!$M$183</definedName>
    <definedName name="QB_FORMULA_21" localSheetId="2" hidden="1">'JUL 2025 YTD I&amp;E'!$L$175,'JUL 2025 YTD I&amp;E'!$M$175,'JUL 2025 YTD I&amp;E'!$L$177,'JUL 2025 YTD I&amp;E'!$M$177,'JUL 2025 YTD I&amp;E'!$L$178,'JUL 2025 YTD I&amp;E'!$M$178,'JUL 2025 YTD I&amp;E'!$L$179,'JUL 2025 YTD I&amp;E'!$M$179,'JUL 2025 YTD I&amp;E'!$L$181,'JUL 2025 YTD I&amp;E'!$M$181,'JUL 2025 YTD I&amp;E'!$L$182,'JUL 2025 YTD I&amp;E'!$M$182,'JUL 2025 YTD I&amp;E'!$L$183,'JUL 2025 YTD I&amp;E'!$M$183,'JUL 2025 YTD I&amp;E'!$L$184,'JUL 2025 YTD I&amp;E'!$M$184</definedName>
    <definedName name="QB_FORMULA_22" localSheetId="5" hidden="1">'JUL 2025 BVA'!$L$185,'JUL 2025 BVA'!$M$185,'JUL 2025 BVA'!$L$186,'JUL 2025 BVA'!$M$186,'JUL 2025 BVA'!$L$187,'JUL 2025 BVA'!$M$187,'JUL 2025 BVA'!$L$188,'JUL 2025 BVA'!$M$188,'JUL 2025 BVA'!$L$189,'JUL 2025 BVA'!$M$189,'JUL 2025 BVA'!$L$190,'JUL 2025 BVA'!$M$190,'JUL 2025 BVA'!$J$191,'JUL 2025 BVA'!$K$191,'JUL 2025 BVA'!$L$191,'JUL 2025 BVA'!$M$191</definedName>
    <definedName name="QB_FORMULA_22" localSheetId="3" hidden="1">'JUL 2025 General Ledger'!$Q$356,'JUL 2025 General Ledger'!$Q$358,'JUL 2025 General Ledger'!$P$359,'JUL 2025 General Ledger'!$Q$359,'JUL 2025 General Ledger'!$P$360,'JUL 2025 General Ledger'!$Q$360,'JUL 2025 General Ledger'!$Q$363,'JUL 2025 General Ledger'!$P$364,'JUL 2025 General Ledger'!$Q$364,'JUL 2025 General Ledger'!$Q$366,'JUL 2025 General Ledger'!$P$367,'JUL 2025 General Ledger'!$Q$367,'JUL 2025 General Ledger'!$Q$369,'JUL 2025 General Ledger'!$P$370,'JUL 2025 General Ledger'!$Q$370,'JUL 2025 General Ledger'!$Q$372</definedName>
    <definedName name="QB_FORMULA_22" localSheetId="1" hidden="1">'JUL 2025 MTD I&amp;E'!$L$184,'JUL 2025 MTD I&amp;E'!$M$184,'JUL 2025 MTD I&amp;E'!$L$185,'JUL 2025 MTD I&amp;E'!$M$185,'JUL 2025 MTD I&amp;E'!$L$186,'JUL 2025 MTD I&amp;E'!$M$186,'JUL 2025 MTD I&amp;E'!$L$187,'JUL 2025 MTD I&amp;E'!$M$187,'JUL 2025 MTD I&amp;E'!$L$188,'JUL 2025 MTD I&amp;E'!$M$188,'JUL 2025 MTD I&amp;E'!$L$189,'JUL 2025 MTD I&amp;E'!$M$189,'JUL 2025 MTD I&amp;E'!$J$190,'JUL 2025 MTD I&amp;E'!$K$190,'JUL 2025 MTD I&amp;E'!$L$190,'JUL 2025 MTD I&amp;E'!$M$190</definedName>
    <definedName name="QB_FORMULA_22" localSheetId="2" hidden="1">'JUL 2025 YTD I&amp;E'!$L$185,'JUL 2025 YTD I&amp;E'!$M$185,'JUL 2025 YTD I&amp;E'!$L$186,'JUL 2025 YTD I&amp;E'!$M$186,'JUL 2025 YTD I&amp;E'!$L$187,'JUL 2025 YTD I&amp;E'!$M$187,'JUL 2025 YTD I&amp;E'!$L$188,'JUL 2025 YTD I&amp;E'!$M$188,'JUL 2025 YTD I&amp;E'!$L$189,'JUL 2025 YTD I&amp;E'!$M$189,'JUL 2025 YTD I&amp;E'!$L$190,'JUL 2025 YTD I&amp;E'!$M$190,'JUL 2025 YTD I&amp;E'!$J$191,'JUL 2025 YTD I&amp;E'!$K$191,'JUL 2025 YTD I&amp;E'!$L$191,'JUL 2025 YTD I&amp;E'!$M$191</definedName>
    <definedName name="QB_FORMULA_23" localSheetId="5" hidden="1">'JUL 2025 BVA'!$L$193,'JUL 2025 BVA'!$M$193,'JUL 2025 BVA'!$L$194,'JUL 2025 BVA'!$M$194,'JUL 2025 BVA'!$L$195,'JUL 2025 BVA'!$M$195,'JUL 2025 BVA'!$L$196,'JUL 2025 BVA'!$M$196,'JUL 2025 BVA'!$L$197,'JUL 2025 BVA'!$M$197,'JUL 2025 BVA'!$L$198,'JUL 2025 BVA'!$M$198,'JUL 2025 BVA'!$L$199,'JUL 2025 BVA'!$M$199,'JUL 2025 BVA'!$L$200,'JUL 2025 BVA'!$M$200</definedName>
    <definedName name="QB_FORMULA_23" localSheetId="3" hidden="1">'JUL 2025 General Ledger'!$Q$373,'JUL 2025 General Ledger'!$Q$374,'JUL 2025 General Ledger'!$P$375,'JUL 2025 General Ledger'!$Q$375,'JUL 2025 General Ledger'!$Q$377,'JUL 2025 General Ledger'!$P$378,'JUL 2025 General Ledger'!$Q$378,'JUL 2025 General Ledger'!$Q$380,'JUL 2025 General Ledger'!$P$381,'JUL 2025 General Ledger'!$Q$381,'JUL 2025 General Ledger'!$P$382,'JUL 2025 General Ledger'!$Q$382,'JUL 2025 General Ledger'!$P$383,'JUL 2025 General Ledger'!$Q$383,'JUL 2025 General Ledger'!$Q$387,'JUL 2025 General Ledger'!$Q$388</definedName>
    <definedName name="QB_FORMULA_23" localSheetId="1" hidden="1">'JUL 2025 MTD I&amp;E'!$L$192,'JUL 2025 MTD I&amp;E'!$M$192,'JUL 2025 MTD I&amp;E'!$L$193,'JUL 2025 MTD I&amp;E'!$M$193,'JUL 2025 MTD I&amp;E'!$L$194,'JUL 2025 MTD I&amp;E'!$M$194,'JUL 2025 MTD I&amp;E'!$L$195,'JUL 2025 MTD I&amp;E'!$M$195,'JUL 2025 MTD I&amp;E'!$L$196,'JUL 2025 MTD I&amp;E'!$M$196,'JUL 2025 MTD I&amp;E'!$L$197,'JUL 2025 MTD I&amp;E'!$M$197,'JUL 2025 MTD I&amp;E'!$L$198,'JUL 2025 MTD I&amp;E'!$M$198,'JUL 2025 MTD I&amp;E'!$L$199,'JUL 2025 MTD I&amp;E'!$M$199</definedName>
    <definedName name="QB_FORMULA_23" localSheetId="2" hidden="1">'JUL 2025 YTD I&amp;E'!$L$193,'JUL 2025 YTD I&amp;E'!$M$193,'JUL 2025 YTD I&amp;E'!$L$194,'JUL 2025 YTD I&amp;E'!$M$194,'JUL 2025 YTD I&amp;E'!$L$195,'JUL 2025 YTD I&amp;E'!$M$195,'JUL 2025 YTD I&amp;E'!$L$196,'JUL 2025 YTD I&amp;E'!$M$196,'JUL 2025 YTD I&amp;E'!$L$197,'JUL 2025 YTD I&amp;E'!$M$197,'JUL 2025 YTD I&amp;E'!$L$198,'JUL 2025 YTD I&amp;E'!$M$198,'JUL 2025 YTD I&amp;E'!$L$199,'JUL 2025 YTD I&amp;E'!$M$199,'JUL 2025 YTD I&amp;E'!$L$200,'JUL 2025 YTD I&amp;E'!$M$200</definedName>
    <definedName name="QB_FORMULA_24" localSheetId="5" hidden="1">'JUL 2025 BVA'!$L$201,'JUL 2025 BVA'!$M$201,'JUL 2025 BVA'!$L$202,'JUL 2025 BVA'!$M$202,'JUL 2025 BVA'!$L$203,'JUL 2025 BVA'!$M$203,'JUL 2025 BVA'!$L$204,'JUL 2025 BVA'!$M$204,'JUL 2025 BVA'!$L$205,'JUL 2025 BVA'!$M$205,'JUL 2025 BVA'!$L$206,'JUL 2025 BVA'!$M$206,'JUL 2025 BVA'!$L$207,'JUL 2025 BVA'!$M$207,'JUL 2025 BVA'!$L$208,'JUL 2025 BVA'!$M$208</definedName>
    <definedName name="QB_FORMULA_24" localSheetId="3" hidden="1">'JUL 2025 General Ledger'!$P$389,'JUL 2025 General Ledger'!$Q$389,'JUL 2025 General Ledger'!$Q$391,'JUL 2025 General Ledger'!$P$392,'JUL 2025 General Ledger'!$Q$392,'JUL 2025 General Ledger'!$Q$394,'JUL 2025 General Ledger'!$Q$395,'JUL 2025 General Ledger'!$Q$396,'JUL 2025 General Ledger'!$Q$397,'JUL 2025 General Ledger'!$Q$398,'JUL 2025 General Ledger'!$Q$399,'JUL 2025 General Ledger'!$Q$400,'JUL 2025 General Ledger'!$P$401,'JUL 2025 General Ledger'!$Q$401,'JUL 2025 General Ledger'!$P$402,'JUL 2025 General Ledger'!$Q$402</definedName>
    <definedName name="QB_FORMULA_24" localSheetId="1" hidden="1">'JUL 2025 MTD I&amp;E'!$L$200,'JUL 2025 MTD I&amp;E'!$M$200,'JUL 2025 MTD I&amp;E'!$L$201,'JUL 2025 MTD I&amp;E'!$M$201,'JUL 2025 MTD I&amp;E'!$L$202,'JUL 2025 MTD I&amp;E'!$M$202,'JUL 2025 MTD I&amp;E'!$L$203,'JUL 2025 MTD I&amp;E'!$M$203,'JUL 2025 MTD I&amp;E'!$L$204,'JUL 2025 MTD I&amp;E'!$M$204,'JUL 2025 MTD I&amp;E'!$L$205,'JUL 2025 MTD I&amp;E'!$M$205,'JUL 2025 MTD I&amp;E'!$L$206,'JUL 2025 MTD I&amp;E'!$M$206,'JUL 2025 MTD I&amp;E'!$L$207,'JUL 2025 MTD I&amp;E'!$M$207</definedName>
    <definedName name="QB_FORMULA_24" localSheetId="2" hidden="1">'JUL 2025 YTD I&amp;E'!$L$201,'JUL 2025 YTD I&amp;E'!$M$201,'JUL 2025 YTD I&amp;E'!$L$202,'JUL 2025 YTD I&amp;E'!$M$202,'JUL 2025 YTD I&amp;E'!$L$203,'JUL 2025 YTD I&amp;E'!$M$203,'JUL 2025 YTD I&amp;E'!$L$204,'JUL 2025 YTD I&amp;E'!$M$204,'JUL 2025 YTD I&amp;E'!$L$205,'JUL 2025 YTD I&amp;E'!$M$205,'JUL 2025 YTD I&amp;E'!$L$206,'JUL 2025 YTD I&amp;E'!$M$206,'JUL 2025 YTD I&amp;E'!$L$207,'JUL 2025 YTD I&amp;E'!$M$207,'JUL 2025 YTD I&amp;E'!$L$208,'JUL 2025 YTD I&amp;E'!$M$208</definedName>
    <definedName name="QB_FORMULA_25" localSheetId="5" hidden="1">'JUL 2025 BVA'!$L$209,'JUL 2025 BVA'!$M$209,'JUL 2025 BVA'!$L$210,'JUL 2025 BVA'!$M$210,'JUL 2025 BVA'!$L$211,'JUL 2025 BVA'!$M$211,'JUL 2025 BVA'!$L$212,'JUL 2025 BVA'!$M$212,'JUL 2025 BVA'!$L$213,'JUL 2025 BVA'!$M$213,'JUL 2025 BVA'!$L$214,'JUL 2025 BVA'!$M$214,'JUL 2025 BVA'!$L$215,'JUL 2025 BVA'!$M$215,'JUL 2025 BVA'!$L$216,'JUL 2025 BVA'!$M$216</definedName>
    <definedName name="QB_FORMULA_25" localSheetId="3" hidden="1">'JUL 2025 General Ledger'!$Q$405,'JUL 2025 General Ledger'!$P$406,'JUL 2025 General Ledger'!$Q$406,'JUL 2025 General Ledger'!$P$407,'JUL 2025 General Ledger'!$Q$407,'JUL 2025 General Ledger'!$P$408,'JUL 2025 General Ledger'!$Q$408,'JUL 2025 General Ledger'!$Q$411,'JUL 2025 General Ledger'!$Q$412,'JUL 2025 General Ledger'!$Q$413,'JUL 2025 General Ledger'!$Q$414,'JUL 2025 General Ledger'!$Q$415,'JUL 2025 General Ledger'!$Q$416,'JUL 2025 General Ledger'!$P$417,'JUL 2025 General Ledger'!$Q$417,'JUL 2025 General Ledger'!$Q$419</definedName>
    <definedName name="QB_FORMULA_25" localSheetId="1" hidden="1">'JUL 2025 MTD I&amp;E'!$L$208,'JUL 2025 MTD I&amp;E'!$M$208,'JUL 2025 MTD I&amp;E'!$L$209,'JUL 2025 MTD I&amp;E'!$M$209,'JUL 2025 MTD I&amp;E'!$L$210,'JUL 2025 MTD I&amp;E'!$M$210,'JUL 2025 MTD I&amp;E'!$L$211,'JUL 2025 MTD I&amp;E'!$M$211,'JUL 2025 MTD I&amp;E'!$L$212,'JUL 2025 MTD I&amp;E'!$M$212,'JUL 2025 MTD I&amp;E'!$L$213,'JUL 2025 MTD I&amp;E'!$M$213,'JUL 2025 MTD I&amp;E'!$L$214,'JUL 2025 MTD I&amp;E'!$M$214,'JUL 2025 MTD I&amp;E'!$L$215,'JUL 2025 MTD I&amp;E'!$M$215</definedName>
    <definedName name="QB_FORMULA_25" localSheetId="2" hidden="1">'JUL 2025 YTD I&amp;E'!$L$209,'JUL 2025 YTD I&amp;E'!$M$209,'JUL 2025 YTD I&amp;E'!$L$210,'JUL 2025 YTD I&amp;E'!$M$210,'JUL 2025 YTD I&amp;E'!$L$211,'JUL 2025 YTD I&amp;E'!$M$211,'JUL 2025 YTD I&amp;E'!$L$212,'JUL 2025 YTD I&amp;E'!$M$212,'JUL 2025 YTD I&amp;E'!$L$213,'JUL 2025 YTD I&amp;E'!$M$213,'JUL 2025 YTD I&amp;E'!$L$214,'JUL 2025 YTD I&amp;E'!$M$214,'JUL 2025 YTD I&amp;E'!$L$215,'JUL 2025 YTD I&amp;E'!$M$215,'JUL 2025 YTD I&amp;E'!$L$216,'JUL 2025 YTD I&amp;E'!$M$216</definedName>
    <definedName name="QB_FORMULA_26" localSheetId="5" hidden="1">'JUL 2025 BVA'!$L$217,'JUL 2025 BVA'!$M$217,'JUL 2025 BVA'!$L$218,'JUL 2025 BVA'!$M$218,'JUL 2025 BVA'!$J$219,'JUL 2025 BVA'!$K$219,'JUL 2025 BVA'!$L$219,'JUL 2025 BVA'!$M$219,'JUL 2025 BVA'!$L$220,'JUL 2025 BVA'!$M$220,'JUL 2025 BVA'!$J$221,'JUL 2025 BVA'!$K$221,'JUL 2025 BVA'!$L$221,'JUL 2025 BVA'!$M$221,'JUL 2025 BVA'!$L$223,'JUL 2025 BVA'!$M$223</definedName>
    <definedName name="QB_FORMULA_26" localSheetId="3" hidden="1">'JUL 2025 General Ledger'!$Q$420,'JUL 2025 General Ledger'!$Q$421,'JUL 2025 General Ledger'!$Q$422,'JUL 2025 General Ledger'!$P$423,'JUL 2025 General Ledger'!$Q$423,'JUL 2025 General Ledger'!$P$424,'JUL 2025 General Ledger'!$Q$424,'JUL 2025 General Ledger'!$Q$426,'JUL 2025 General Ledger'!$Q$427,'JUL 2025 General Ledger'!$P$428,'JUL 2025 General Ledger'!$Q$428,'JUL 2025 General Ledger'!$Q$432,'JUL 2025 General Ledger'!$Q$433,'JUL 2025 General Ledger'!$P$434,'JUL 2025 General Ledger'!$Q$434,'JUL 2025 General Ledger'!$P$435</definedName>
    <definedName name="QB_FORMULA_26" localSheetId="1" hidden="1">'JUL 2025 MTD I&amp;E'!$L$216,'JUL 2025 MTD I&amp;E'!$M$216,'JUL 2025 MTD I&amp;E'!$L$217,'JUL 2025 MTD I&amp;E'!$M$217,'JUL 2025 MTD I&amp;E'!$J$218,'JUL 2025 MTD I&amp;E'!$K$218,'JUL 2025 MTD I&amp;E'!$L$218,'JUL 2025 MTD I&amp;E'!$M$218,'JUL 2025 MTD I&amp;E'!$L$219,'JUL 2025 MTD I&amp;E'!$M$219,'JUL 2025 MTD I&amp;E'!$J$220,'JUL 2025 MTD I&amp;E'!$K$220,'JUL 2025 MTD I&amp;E'!$L$220,'JUL 2025 MTD I&amp;E'!$M$220,'JUL 2025 MTD I&amp;E'!$L$222,'JUL 2025 MTD I&amp;E'!$M$222</definedName>
    <definedName name="QB_FORMULA_26" localSheetId="2" hidden="1">'JUL 2025 YTD I&amp;E'!$L$217,'JUL 2025 YTD I&amp;E'!$M$217,'JUL 2025 YTD I&amp;E'!$L$218,'JUL 2025 YTD I&amp;E'!$M$218,'JUL 2025 YTD I&amp;E'!$J$219,'JUL 2025 YTD I&amp;E'!$K$219,'JUL 2025 YTD I&amp;E'!$L$219,'JUL 2025 YTD I&amp;E'!$M$219,'JUL 2025 YTD I&amp;E'!$L$220,'JUL 2025 YTD I&amp;E'!$M$220,'JUL 2025 YTD I&amp;E'!$J$221,'JUL 2025 YTD I&amp;E'!$K$221,'JUL 2025 YTD I&amp;E'!$L$221,'JUL 2025 YTD I&amp;E'!$M$221,'JUL 2025 YTD I&amp;E'!$L$223,'JUL 2025 YTD I&amp;E'!$M$223</definedName>
    <definedName name="QB_FORMULA_27" localSheetId="5" hidden="1">'JUL 2025 BVA'!$L$224,'JUL 2025 BVA'!$M$224,'JUL 2025 BVA'!$L$225,'JUL 2025 BVA'!$M$225,'JUL 2025 BVA'!$J$226,'JUL 2025 BVA'!$K$226,'JUL 2025 BVA'!$L$226,'JUL 2025 BVA'!$M$226,'JUL 2025 BVA'!$L$228,'JUL 2025 BVA'!$M$228,'JUL 2025 BVA'!$L$230,'JUL 2025 BVA'!$M$230,'JUL 2025 BVA'!$L$231,'JUL 2025 BVA'!$M$231,'JUL 2025 BVA'!$L$232,'JUL 2025 BVA'!$M$232</definedName>
    <definedName name="QB_FORMULA_27" localSheetId="3" hidden="1">'JUL 2025 General Ledger'!$Q$435,'JUL 2025 General Ledger'!$P$436,'JUL 2025 General Ledger'!$Q$436,'JUL 2025 General Ledger'!$Q$439,'JUL 2025 General Ledger'!$Q$440,'JUL 2025 General Ledger'!$Q$441,'JUL 2025 General Ledger'!$Q$442,'JUL 2025 General Ledger'!$Q$443,'JUL 2025 General Ledger'!$P$444,'JUL 2025 General Ledger'!$Q$444,'JUL 2025 General Ledger'!$P$445,'JUL 2025 General Ledger'!$Q$445,'JUL 2025 General Ledger'!$Q$449,'JUL 2025 General Ledger'!$Q$450,'JUL 2025 General Ledger'!$P$451,'JUL 2025 General Ledger'!$Q$451</definedName>
    <definedName name="QB_FORMULA_27" localSheetId="1" hidden="1">'JUL 2025 MTD I&amp;E'!$L$223,'JUL 2025 MTD I&amp;E'!$M$223,'JUL 2025 MTD I&amp;E'!$L$224,'JUL 2025 MTD I&amp;E'!$M$224,'JUL 2025 MTD I&amp;E'!$J$225,'JUL 2025 MTD I&amp;E'!$K$225,'JUL 2025 MTD I&amp;E'!$L$225,'JUL 2025 MTD I&amp;E'!$M$225,'JUL 2025 MTD I&amp;E'!$L$227,'JUL 2025 MTD I&amp;E'!$M$227,'JUL 2025 MTD I&amp;E'!$L$229,'JUL 2025 MTD I&amp;E'!$M$229,'JUL 2025 MTD I&amp;E'!$L$230,'JUL 2025 MTD I&amp;E'!$M$230,'JUL 2025 MTD I&amp;E'!$L$231,'JUL 2025 MTD I&amp;E'!$M$231</definedName>
    <definedName name="QB_FORMULA_27" localSheetId="2" hidden="1">'JUL 2025 YTD I&amp;E'!$L$224,'JUL 2025 YTD I&amp;E'!$M$224,'JUL 2025 YTD I&amp;E'!$L$225,'JUL 2025 YTD I&amp;E'!$M$225,'JUL 2025 YTD I&amp;E'!$J$226,'JUL 2025 YTD I&amp;E'!$K$226,'JUL 2025 YTD I&amp;E'!$L$226,'JUL 2025 YTD I&amp;E'!$M$226,'JUL 2025 YTD I&amp;E'!$L$228,'JUL 2025 YTD I&amp;E'!$M$228,'JUL 2025 YTD I&amp;E'!$L$230,'JUL 2025 YTD I&amp;E'!$M$230,'JUL 2025 YTD I&amp;E'!$L$231,'JUL 2025 YTD I&amp;E'!$M$231,'JUL 2025 YTD I&amp;E'!$L$232,'JUL 2025 YTD I&amp;E'!$M$232</definedName>
    <definedName name="QB_FORMULA_28" localSheetId="5" hidden="1">'JUL 2025 BVA'!$L$233,'JUL 2025 BVA'!$M$233,'JUL 2025 BVA'!$J$234,'JUL 2025 BVA'!$K$234,'JUL 2025 BVA'!$L$234,'JUL 2025 BVA'!$M$234,'JUL 2025 BVA'!$L$235,'JUL 2025 BVA'!$M$235,'JUL 2025 BVA'!$L$237,'JUL 2025 BVA'!$M$237,'JUL 2025 BVA'!$L$238,'JUL 2025 BVA'!$M$238,'JUL 2025 BVA'!$L$239,'JUL 2025 BVA'!$M$239,'JUL 2025 BVA'!$J$240,'JUL 2025 BVA'!$K$240</definedName>
    <definedName name="QB_FORMULA_28" localSheetId="3" hidden="1">'JUL 2025 General Ledger'!$Q$453,'JUL 2025 General Ledger'!$Q$454,'JUL 2025 General Ledger'!$Q$455,'JUL 2025 General Ledger'!$Q$456,'JUL 2025 General Ledger'!$Q$457,'JUL 2025 General Ledger'!$Q$458,'JUL 2025 General Ledger'!$Q$459,'JUL 2025 General Ledger'!$Q$460,'JUL 2025 General Ledger'!$Q$461,'JUL 2025 General Ledger'!$Q$462,'JUL 2025 General Ledger'!$Q$463,'JUL 2025 General Ledger'!$Q$464,'JUL 2025 General Ledger'!$Q$465,'JUL 2025 General Ledger'!$Q$466,'JUL 2025 General Ledger'!$Q$467,'JUL 2025 General Ledger'!$Q$468</definedName>
    <definedName name="QB_FORMULA_28" localSheetId="1" hidden="1">'JUL 2025 MTD I&amp;E'!$L$232,'JUL 2025 MTD I&amp;E'!$M$232,'JUL 2025 MTD I&amp;E'!$J$233,'JUL 2025 MTD I&amp;E'!$K$233,'JUL 2025 MTD I&amp;E'!$L$233,'JUL 2025 MTD I&amp;E'!$M$233,'JUL 2025 MTD I&amp;E'!$L$234,'JUL 2025 MTD I&amp;E'!$M$234,'JUL 2025 MTD I&amp;E'!$L$236,'JUL 2025 MTD I&amp;E'!$M$236,'JUL 2025 MTD I&amp;E'!$L$237,'JUL 2025 MTD I&amp;E'!$M$237,'JUL 2025 MTD I&amp;E'!$L$238,'JUL 2025 MTD I&amp;E'!$M$238,'JUL 2025 MTD I&amp;E'!$J$239,'JUL 2025 MTD I&amp;E'!$K$239</definedName>
    <definedName name="QB_FORMULA_28" localSheetId="2" hidden="1">'JUL 2025 YTD I&amp;E'!$L$233,'JUL 2025 YTD I&amp;E'!$M$233,'JUL 2025 YTD I&amp;E'!$J$234,'JUL 2025 YTD I&amp;E'!$K$234,'JUL 2025 YTD I&amp;E'!$L$234,'JUL 2025 YTD I&amp;E'!$M$234,'JUL 2025 YTD I&amp;E'!$L$235,'JUL 2025 YTD I&amp;E'!$M$235,'JUL 2025 YTD I&amp;E'!$L$237,'JUL 2025 YTD I&amp;E'!$M$237,'JUL 2025 YTD I&amp;E'!$L$238,'JUL 2025 YTD I&amp;E'!$M$238,'JUL 2025 YTD I&amp;E'!$L$239,'JUL 2025 YTD I&amp;E'!$M$239,'JUL 2025 YTD I&amp;E'!$J$240,'JUL 2025 YTD I&amp;E'!$K$240</definedName>
    <definedName name="QB_FORMULA_29" localSheetId="5" hidden="1">'JUL 2025 BVA'!$L$240,'JUL 2025 BVA'!$M$240,'JUL 2025 BVA'!$L$241,'JUL 2025 BVA'!$M$241,'JUL 2025 BVA'!$J$242,'JUL 2025 BVA'!$K$242,'JUL 2025 BVA'!$L$242,'JUL 2025 BVA'!$M$242,'JUL 2025 BVA'!$L$244,'JUL 2025 BVA'!$M$244,'JUL 2025 BVA'!$L$245,'JUL 2025 BVA'!$M$245,'JUL 2025 BVA'!$L$246,'JUL 2025 BVA'!$M$246,'JUL 2025 BVA'!$L$247,'JUL 2025 BVA'!$M$247</definedName>
    <definedName name="QB_FORMULA_29" localSheetId="3" hidden="1">'JUL 2025 General Ledger'!$Q$469,'JUL 2025 General Ledger'!$Q$470,'JUL 2025 General Ledger'!$Q$471,'JUL 2025 General Ledger'!$Q$472,'JUL 2025 General Ledger'!$Q$473,'JUL 2025 General Ledger'!$Q$474,'JUL 2025 General Ledger'!$Q$475,'JUL 2025 General Ledger'!$Q$476,'JUL 2025 General Ledger'!$Q$477,'JUL 2025 General Ledger'!$Q$478,'JUL 2025 General Ledger'!$Q$479,'JUL 2025 General Ledger'!$Q$480,'JUL 2025 General Ledger'!$Q$481,'JUL 2025 General Ledger'!$Q$482,'JUL 2025 General Ledger'!$Q$483,'JUL 2025 General Ledger'!$P$484</definedName>
    <definedName name="QB_FORMULA_29" localSheetId="1" hidden="1">'JUL 2025 MTD I&amp;E'!$L$239,'JUL 2025 MTD I&amp;E'!$M$239,'JUL 2025 MTD I&amp;E'!$L$240,'JUL 2025 MTD I&amp;E'!$M$240,'JUL 2025 MTD I&amp;E'!$J$241,'JUL 2025 MTD I&amp;E'!$K$241,'JUL 2025 MTD I&amp;E'!$L$241,'JUL 2025 MTD I&amp;E'!$M$241,'JUL 2025 MTD I&amp;E'!$L$243,'JUL 2025 MTD I&amp;E'!$M$243,'JUL 2025 MTD I&amp;E'!$L$244,'JUL 2025 MTD I&amp;E'!$M$244,'JUL 2025 MTD I&amp;E'!$L$245,'JUL 2025 MTD I&amp;E'!$M$245,'JUL 2025 MTD I&amp;E'!$L$246,'JUL 2025 MTD I&amp;E'!$M$246</definedName>
    <definedName name="QB_FORMULA_29" localSheetId="2" hidden="1">'JUL 2025 YTD I&amp;E'!$L$240,'JUL 2025 YTD I&amp;E'!$M$240,'JUL 2025 YTD I&amp;E'!$L$241,'JUL 2025 YTD I&amp;E'!$M$241,'JUL 2025 YTD I&amp;E'!$J$242,'JUL 2025 YTD I&amp;E'!$K$242,'JUL 2025 YTD I&amp;E'!$L$242,'JUL 2025 YTD I&amp;E'!$M$242,'JUL 2025 YTD I&amp;E'!$L$244,'JUL 2025 YTD I&amp;E'!$M$244,'JUL 2025 YTD I&amp;E'!$L$245,'JUL 2025 YTD I&amp;E'!$M$245,'JUL 2025 YTD I&amp;E'!$L$246,'JUL 2025 YTD I&amp;E'!$M$246,'JUL 2025 YTD I&amp;E'!$L$247,'JUL 2025 YTD I&amp;E'!$M$247</definedName>
    <definedName name="QB_FORMULA_3" localSheetId="5" hidden="1">'JUL 2025 BVA'!$J$30,'JUL 2025 BVA'!$K$30,'JUL 2025 BVA'!$L$30,'JUL 2025 BVA'!$M$30,'JUL 2025 BVA'!$J$31,'JUL 2025 BVA'!$K$31,'JUL 2025 BVA'!$L$31,'JUL 2025 BVA'!$M$31,'JUL 2025 BVA'!$L$35,'JUL 2025 BVA'!$M$35,'JUL 2025 BVA'!$L$36,'JUL 2025 BVA'!$M$36,'JUL 2025 BVA'!$L$37,'JUL 2025 BVA'!$M$37,'JUL 2025 BVA'!$L$38,'JUL 2025 BVA'!$M$38</definedName>
    <definedName name="QB_FORMULA_3" localSheetId="3" hidden="1">'JUL 2025 General Ledger'!$Q$52,'JUL 2025 General Ledger'!$P$53,'JUL 2025 General Ledger'!$Q$53,'JUL 2025 General Ledger'!$Q$55,'JUL 2025 General Ledger'!$Q$56,'JUL 2025 General Ledger'!$Q$57,'JUL 2025 General Ledger'!$Q$58,'JUL 2025 General Ledger'!$Q$59,'JUL 2025 General Ledger'!$Q$60,'JUL 2025 General Ledger'!$P$61,'JUL 2025 General Ledger'!$Q$61,'JUL 2025 General Ledger'!$P$62,'JUL 2025 General Ledger'!$Q$62,'JUL 2025 General Ledger'!$Q$65,'JUL 2025 General Ledger'!$Q$66,'JUL 2025 General Ledger'!$Q$67</definedName>
    <definedName name="QB_FORMULA_3" localSheetId="1" hidden="1">'JUL 2025 MTD I&amp;E'!$J$30,'JUL 2025 MTD I&amp;E'!$K$30,'JUL 2025 MTD I&amp;E'!$L$30,'JUL 2025 MTD I&amp;E'!$M$30,'JUL 2025 MTD I&amp;E'!$J$31,'JUL 2025 MTD I&amp;E'!$K$31,'JUL 2025 MTD I&amp;E'!$L$31,'JUL 2025 MTD I&amp;E'!$M$31,'JUL 2025 MTD I&amp;E'!$L$35,'JUL 2025 MTD I&amp;E'!$M$35,'JUL 2025 MTD I&amp;E'!$L$36,'JUL 2025 MTD I&amp;E'!$M$36,'JUL 2025 MTD I&amp;E'!$L$37,'JUL 2025 MTD I&amp;E'!$M$37,'JUL 2025 MTD I&amp;E'!$L$38,'JUL 2025 MTD I&amp;E'!$M$38</definedName>
    <definedName name="QB_FORMULA_3" localSheetId="2" hidden="1">'JUL 2025 YTD I&amp;E'!$J$30,'JUL 2025 YTD I&amp;E'!$K$30,'JUL 2025 YTD I&amp;E'!$L$30,'JUL 2025 YTD I&amp;E'!$M$30,'JUL 2025 YTD I&amp;E'!$J$31,'JUL 2025 YTD I&amp;E'!$K$31,'JUL 2025 YTD I&amp;E'!$L$31,'JUL 2025 YTD I&amp;E'!$M$31,'JUL 2025 YTD I&amp;E'!$L$35,'JUL 2025 YTD I&amp;E'!$M$35,'JUL 2025 YTD I&amp;E'!$L$36,'JUL 2025 YTD I&amp;E'!$M$36,'JUL 2025 YTD I&amp;E'!$L$37,'JUL 2025 YTD I&amp;E'!$M$37,'JUL 2025 YTD I&amp;E'!$L$38,'JUL 2025 YTD I&amp;E'!$M$38</definedName>
    <definedName name="QB_FORMULA_30" localSheetId="5" hidden="1">'JUL 2025 BVA'!$L$248,'JUL 2025 BVA'!$M$248,'JUL 2025 BVA'!$L$249,'JUL 2025 BVA'!$M$249,'JUL 2025 BVA'!$L$251,'JUL 2025 BVA'!$M$251,'JUL 2025 BVA'!$L$252,'JUL 2025 BVA'!$M$252,'JUL 2025 BVA'!$J$253,'JUL 2025 BVA'!$K$253,'JUL 2025 BVA'!$L$253,'JUL 2025 BVA'!$M$253,'JUL 2025 BVA'!$L$254,'JUL 2025 BVA'!$M$254,'JUL 2025 BVA'!$J$255,'JUL 2025 BVA'!$K$255</definedName>
    <definedName name="QB_FORMULA_30" localSheetId="3" hidden="1">'JUL 2025 General Ledger'!$Q$484,'JUL 2025 General Ledger'!$P$485,'JUL 2025 General Ledger'!$Q$485,'JUL 2025 General Ledger'!$P$486,'JUL 2025 General Ledger'!$Q$486,'JUL 2025 General Ledger'!$P$487,'JUL 2025 General Ledger'!$Q$487</definedName>
    <definedName name="QB_FORMULA_30" localSheetId="1" hidden="1">'JUL 2025 MTD I&amp;E'!$L$247,'JUL 2025 MTD I&amp;E'!$M$247,'JUL 2025 MTD I&amp;E'!$L$248,'JUL 2025 MTD I&amp;E'!$M$248,'JUL 2025 MTD I&amp;E'!$L$250,'JUL 2025 MTD I&amp;E'!$M$250,'JUL 2025 MTD I&amp;E'!$L$251,'JUL 2025 MTD I&amp;E'!$M$251,'JUL 2025 MTD I&amp;E'!$J$252,'JUL 2025 MTD I&amp;E'!$K$252,'JUL 2025 MTD I&amp;E'!$L$252,'JUL 2025 MTD I&amp;E'!$M$252,'JUL 2025 MTD I&amp;E'!$L$253,'JUL 2025 MTD I&amp;E'!$M$253,'JUL 2025 MTD I&amp;E'!$J$254,'JUL 2025 MTD I&amp;E'!$K$254</definedName>
    <definedName name="QB_FORMULA_30" localSheetId="2" hidden="1">'JUL 2025 YTD I&amp;E'!$L$248,'JUL 2025 YTD I&amp;E'!$M$248,'JUL 2025 YTD I&amp;E'!$L$249,'JUL 2025 YTD I&amp;E'!$M$249,'JUL 2025 YTD I&amp;E'!$L$251,'JUL 2025 YTD I&amp;E'!$M$251,'JUL 2025 YTD I&amp;E'!$L$252,'JUL 2025 YTD I&amp;E'!$M$252,'JUL 2025 YTD I&amp;E'!$J$253,'JUL 2025 YTD I&amp;E'!$K$253,'JUL 2025 YTD I&amp;E'!$L$253,'JUL 2025 YTD I&amp;E'!$M$253,'JUL 2025 YTD I&amp;E'!$L$254,'JUL 2025 YTD I&amp;E'!$M$254,'JUL 2025 YTD I&amp;E'!$J$255,'JUL 2025 YTD I&amp;E'!$K$255</definedName>
    <definedName name="QB_FORMULA_31" localSheetId="5" hidden="1">'JUL 2025 BVA'!$L$255,'JUL 2025 BVA'!$M$255,'JUL 2025 BVA'!$L$256,'JUL 2025 BVA'!$M$256,'JUL 2025 BVA'!$J$257,'JUL 2025 BVA'!$K$257,'JUL 2025 BVA'!$L$257,'JUL 2025 BVA'!$M$257,'JUL 2025 BVA'!$J$258,'JUL 2025 BVA'!$K$258,'JUL 2025 BVA'!$L$258,'JUL 2025 BVA'!$M$258,'JUL 2025 BVA'!$J$263,'JUL 2025 BVA'!$L$266,'JUL 2025 BVA'!$M$266,'JUL 2025 BVA'!$L$267</definedName>
    <definedName name="QB_FORMULA_31" localSheetId="1" hidden="1">'JUL 2025 MTD I&amp;E'!$L$254,'JUL 2025 MTD I&amp;E'!$M$254,'JUL 2025 MTD I&amp;E'!$L$255,'JUL 2025 MTD I&amp;E'!$M$255,'JUL 2025 MTD I&amp;E'!$J$256,'JUL 2025 MTD I&amp;E'!$K$256,'JUL 2025 MTD I&amp;E'!$L$256,'JUL 2025 MTD I&amp;E'!$M$256,'JUL 2025 MTD I&amp;E'!$J$257,'JUL 2025 MTD I&amp;E'!$K$257,'JUL 2025 MTD I&amp;E'!$L$257,'JUL 2025 MTD I&amp;E'!$M$257,'JUL 2025 MTD I&amp;E'!$L$262,'JUL 2025 MTD I&amp;E'!$M$262,'JUL 2025 MTD I&amp;E'!$L$263,'JUL 2025 MTD I&amp;E'!$M$263</definedName>
    <definedName name="QB_FORMULA_31" localSheetId="2" hidden="1">'JUL 2025 YTD I&amp;E'!$L$255,'JUL 2025 YTD I&amp;E'!$M$255,'JUL 2025 YTD I&amp;E'!$L$256,'JUL 2025 YTD I&amp;E'!$M$256,'JUL 2025 YTD I&amp;E'!$J$257,'JUL 2025 YTD I&amp;E'!$K$257,'JUL 2025 YTD I&amp;E'!$L$257,'JUL 2025 YTD I&amp;E'!$M$257,'JUL 2025 YTD I&amp;E'!$J$258,'JUL 2025 YTD I&amp;E'!$K$258,'JUL 2025 YTD I&amp;E'!$L$258,'JUL 2025 YTD I&amp;E'!$M$258,'JUL 2025 YTD I&amp;E'!$J$263,'JUL 2025 YTD I&amp;E'!$L$266,'JUL 2025 YTD I&amp;E'!$M$266,'JUL 2025 YTD I&amp;E'!$L$267</definedName>
    <definedName name="QB_FORMULA_32" localSheetId="5" hidden="1">'JUL 2025 BVA'!$M$267,'JUL 2025 BVA'!$L$268,'JUL 2025 BVA'!$M$268,'JUL 2025 BVA'!$L$269,'JUL 2025 BVA'!$M$269,'JUL 2025 BVA'!$L$270,'JUL 2025 BVA'!$M$270,'JUL 2025 BVA'!$L$271,'JUL 2025 BVA'!$M$271,'JUL 2025 BVA'!$J$272,'JUL 2025 BVA'!$K$272,'JUL 2025 BVA'!$L$272,'JUL 2025 BVA'!$M$272,'JUL 2025 BVA'!$L$274,'JUL 2025 BVA'!$M$274,'JUL 2025 BVA'!$L$275</definedName>
    <definedName name="QB_FORMULA_32" localSheetId="1" hidden="1">'JUL 2025 MTD I&amp;E'!$L$264,'JUL 2025 MTD I&amp;E'!$M$264,'JUL 2025 MTD I&amp;E'!$L$265,'JUL 2025 MTD I&amp;E'!$M$265,'JUL 2025 MTD I&amp;E'!$L$266,'JUL 2025 MTD I&amp;E'!$M$266,'JUL 2025 MTD I&amp;E'!$L$267,'JUL 2025 MTD I&amp;E'!$M$267,'JUL 2025 MTD I&amp;E'!$J$268,'JUL 2025 MTD I&amp;E'!$K$268,'JUL 2025 MTD I&amp;E'!$L$268,'JUL 2025 MTD I&amp;E'!$M$268,'JUL 2025 MTD I&amp;E'!$L$270,'JUL 2025 MTD I&amp;E'!$M$270,'JUL 2025 MTD I&amp;E'!$L$271,'JUL 2025 MTD I&amp;E'!$M$271</definedName>
    <definedName name="QB_FORMULA_32" localSheetId="2" hidden="1">'JUL 2025 YTD I&amp;E'!$M$267,'JUL 2025 YTD I&amp;E'!$L$268,'JUL 2025 YTD I&amp;E'!$M$268,'JUL 2025 YTD I&amp;E'!$L$269,'JUL 2025 YTD I&amp;E'!$M$269,'JUL 2025 YTD I&amp;E'!$L$270,'JUL 2025 YTD I&amp;E'!$M$270,'JUL 2025 YTD I&amp;E'!$L$271,'JUL 2025 YTD I&amp;E'!$M$271,'JUL 2025 YTD I&amp;E'!$J$272,'JUL 2025 YTD I&amp;E'!$K$272,'JUL 2025 YTD I&amp;E'!$L$272,'JUL 2025 YTD I&amp;E'!$M$272,'JUL 2025 YTD I&amp;E'!$L$274,'JUL 2025 YTD I&amp;E'!$M$274,'JUL 2025 YTD I&amp;E'!$L$275</definedName>
    <definedName name="QB_FORMULA_33" localSheetId="5" hidden="1">'JUL 2025 BVA'!$M$275,'JUL 2025 BVA'!$L$276,'JUL 2025 BVA'!$M$276,'JUL 2025 BVA'!$J$277,'JUL 2025 BVA'!$K$277,'JUL 2025 BVA'!$L$277,'JUL 2025 BVA'!$M$277,'JUL 2025 BVA'!$L$278,'JUL 2025 BVA'!$M$278,'JUL 2025 BVA'!$L$280,'JUL 2025 BVA'!$M$280,'JUL 2025 BVA'!$L$281,'JUL 2025 BVA'!$M$281,'JUL 2025 BVA'!$L$282,'JUL 2025 BVA'!$M$282,'JUL 2025 BVA'!$L$283</definedName>
    <definedName name="QB_FORMULA_33" localSheetId="1" hidden="1">'JUL 2025 MTD I&amp;E'!$L$272,'JUL 2025 MTD I&amp;E'!$M$272,'JUL 2025 MTD I&amp;E'!$J$273,'JUL 2025 MTD I&amp;E'!$K$273,'JUL 2025 MTD I&amp;E'!$L$273,'JUL 2025 MTD I&amp;E'!$M$273,'JUL 2025 MTD I&amp;E'!$L$274,'JUL 2025 MTD I&amp;E'!$M$274,'JUL 2025 MTD I&amp;E'!$L$276,'JUL 2025 MTD I&amp;E'!$M$276,'JUL 2025 MTD I&amp;E'!$L$277,'JUL 2025 MTD I&amp;E'!$M$277,'JUL 2025 MTD I&amp;E'!$L$278,'JUL 2025 MTD I&amp;E'!$M$278,'JUL 2025 MTD I&amp;E'!$L$279,'JUL 2025 MTD I&amp;E'!$M$279</definedName>
    <definedName name="QB_FORMULA_33" localSheetId="2" hidden="1">'JUL 2025 YTD I&amp;E'!$M$275,'JUL 2025 YTD I&amp;E'!$L$276,'JUL 2025 YTD I&amp;E'!$M$276,'JUL 2025 YTD I&amp;E'!$J$277,'JUL 2025 YTD I&amp;E'!$K$277,'JUL 2025 YTD I&amp;E'!$L$277,'JUL 2025 YTD I&amp;E'!$M$277,'JUL 2025 YTD I&amp;E'!$L$278,'JUL 2025 YTD I&amp;E'!$M$278,'JUL 2025 YTD I&amp;E'!$L$280,'JUL 2025 YTD I&amp;E'!$M$280,'JUL 2025 YTD I&amp;E'!$L$281,'JUL 2025 YTD I&amp;E'!$M$281,'JUL 2025 YTD I&amp;E'!$L$282,'JUL 2025 YTD I&amp;E'!$M$282,'JUL 2025 YTD I&amp;E'!$L$283</definedName>
    <definedName name="QB_FORMULA_34" localSheetId="5" hidden="1">'JUL 2025 BVA'!$M$283,'JUL 2025 BVA'!$L$284,'JUL 2025 BVA'!$M$284,'JUL 2025 BVA'!$L$285,'JUL 2025 BVA'!$M$285,'JUL 2025 BVA'!$J$286,'JUL 2025 BVA'!$K$286,'JUL 2025 BVA'!$L$286,'JUL 2025 BVA'!$M$286,'JUL 2025 BVA'!$J$287,'JUL 2025 BVA'!$K$287,'JUL 2025 BVA'!$L$287,'JUL 2025 BVA'!$M$287,'JUL 2025 BVA'!$J$288,'JUL 2025 BVA'!$K$288,'JUL 2025 BVA'!$L$288</definedName>
    <definedName name="QB_FORMULA_34" localSheetId="1" hidden="1">'JUL 2025 MTD I&amp;E'!$L$280,'JUL 2025 MTD I&amp;E'!$M$280,'JUL 2025 MTD I&amp;E'!$L$281,'JUL 2025 MTD I&amp;E'!$M$281,'JUL 2025 MTD I&amp;E'!$J$282,'JUL 2025 MTD I&amp;E'!$K$282,'JUL 2025 MTD I&amp;E'!$L$282,'JUL 2025 MTD I&amp;E'!$M$282,'JUL 2025 MTD I&amp;E'!$J$283,'JUL 2025 MTD I&amp;E'!$K$283,'JUL 2025 MTD I&amp;E'!$L$283,'JUL 2025 MTD I&amp;E'!$M$283,'JUL 2025 MTD I&amp;E'!$J$284,'JUL 2025 MTD I&amp;E'!$K$284,'JUL 2025 MTD I&amp;E'!$L$284,'JUL 2025 MTD I&amp;E'!$M$284</definedName>
    <definedName name="QB_FORMULA_34" localSheetId="2" hidden="1">'JUL 2025 YTD I&amp;E'!$M$283,'JUL 2025 YTD I&amp;E'!$L$284,'JUL 2025 YTD I&amp;E'!$M$284,'JUL 2025 YTD I&amp;E'!$L$285,'JUL 2025 YTD I&amp;E'!$M$285,'JUL 2025 YTD I&amp;E'!$J$286,'JUL 2025 YTD I&amp;E'!$K$286,'JUL 2025 YTD I&amp;E'!$L$286,'JUL 2025 YTD I&amp;E'!$M$286,'JUL 2025 YTD I&amp;E'!$J$287,'JUL 2025 YTD I&amp;E'!$K$287,'JUL 2025 YTD I&amp;E'!$L$287,'JUL 2025 YTD I&amp;E'!$M$287,'JUL 2025 YTD I&amp;E'!$J$288,'JUL 2025 YTD I&amp;E'!$K$288,'JUL 2025 YTD I&amp;E'!$L$288</definedName>
    <definedName name="QB_FORMULA_35" localSheetId="5" hidden="1">'JUL 2025 BVA'!$M$288,'JUL 2025 BVA'!$L$291,'JUL 2025 BVA'!$M$291,'JUL 2025 BVA'!$L$292,'JUL 2025 BVA'!$M$292,'JUL 2025 BVA'!$L$293,'JUL 2025 BVA'!$M$293,'JUL 2025 BVA'!$J$294,'JUL 2025 BVA'!$K$294,'JUL 2025 BVA'!$L$294,'JUL 2025 BVA'!$M$294,'JUL 2025 BVA'!$L$296,'JUL 2025 BVA'!$M$296,'JUL 2025 BVA'!$L$297,'JUL 2025 BVA'!$M$297,'JUL 2025 BVA'!$L$298</definedName>
    <definedName name="QB_FORMULA_35" localSheetId="1" hidden="1">'JUL 2025 MTD I&amp;E'!$L$287,'JUL 2025 MTD I&amp;E'!$M$287,'JUL 2025 MTD I&amp;E'!$L$288,'JUL 2025 MTD I&amp;E'!$M$288,'JUL 2025 MTD I&amp;E'!$L$289,'JUL 2025 MTD I&amp;E'!$M$289,'JUL 2025 MTD I&amp;E'!$J$290,'JUL 2025 MTD I&amp;E'!$K$290,'JUL 2025 MTD I&amp;E'!$L$290,'JUL 2025 MTD I&amp;E'!$M$290,'JUL 2025 MTD I&amp;E'!$L$292,'JUL 2025 MTD I&amp;E'!$M$292,'JUL 2025 MTD I&amp;E'!$L$293,'JUL 2025 MTD I&amp;E'!$M$293,'JUL 2025 MTD I&amp;E'!$L$294,'JUL 2025 MTD I&amp;E'!$M$294</definedName>
    <definedName name="QB_FORMULA_35" localSheetId="2" hidden="1">'JUL 2025 YTD I&amp;E'!$M$288,'JUL 2025 YTD I&amp;E'!$L$291,'JUL 2025 YTD I&amp;E'!$M$291,'JUL 2025 YTD I&amp;E'!$L$292,'JUL 2025 YTD I&amp;E'!$M$292,'JUL 2025 YTD I&amp;E'!$L$293,'JUL 2025 YTD I&amp;E'!$M$293,'JUL 2025 YTD I&amp;E'!$J$294,'JUL 2025 YTD I&amp;E'!$K$294,'JUL 2025 YTD I&amp;E'!$L$294,'JUL 2025 YTD I&amp;E'!$M$294,'JUL 2025 YTD I&amp;E'!$L$296,'JUL 2025 YTD I&amp;E'!$M$296,'JUL 2025 YTD I&amp;E'!$L$297,'JUL 2025 YTD I&amp;E'!$M$297,'JUL 2025 YTD I&amp;E'!$L$298</definedName>
    <definedName name="QB_FORMULA_36" localSheetId="5" hidden="1">'JUL 2025 BVA'!$M$298,'JUL 2025 BVA'!$L$299,'JUL 2025 BVA'!$M$299,'JUL 2025 BVA'!$L$301,'JUL 2025 BVA'!$M$301,'JUL 2025 BVA'!$L$302,'JUL 2025 BVA'!$M$302,'JUL 2025 BVA'!$L$303,'JUL 2025 BVA'!$M$303,'JUL 2025 BVA'!$L$304,'JUL 2025 BVA'!$M$304,'JUL 2025 BVA'!$J$305,'JUL 2025 BVA'!$K$305,'JUL 2025 BVA'!$L$305,'JUL 2025 BVA'!$M$305,'JUL 2025 BVA'!$L$306</definedName>
    <definedName name="QB_FORMULA_36" localSheetId="1" hidden="1">'JUL 2025 MTD I&amp;E'!$L$295,'JUL 2025 MTD I&amp;E'!$M$295,'JUL 2025 MTD I&amp;E'!$L$297,'JUL 2025 MTD I&amp;E'!$M$297,'JUL 2025 MTD I&amp;E'!$L$298,'JUL 2025 MTD I&amp;E'!$M$298,'JUL 2025 MTD I&amp;E'!$L$299,'JUL 2025 MTD I&amp;E'!$M$299,'JUL 2025 MTD I&amp;E'!$L$300,'JUL 2025 MTD I&amp;E'!$M$300,'JUL 2025 MTD I&amp;E'!$J$301,'JUL 2025 MTD I&amp;E'!$K$301,'JUL 2025 MTD I&amp;E'!$L$301,'JUL 2025 MTD I&amp;E'!$M$301,'JUL 2025 MTD I&amp;E'!$L$302,'JUL 2025 MTD I&amp;E'!$M$302</definedName>
    <definedName name="QB_FORMULA_36" localSheetId="2" hidden="1">'JUL 2025 YTD I&amp;E'!$M$298,'JUL 2025 YTD I&amp;E'!$L$299,'JUL 2025 YTD I&amp;E'!$M$299,'JUL 2025 YTD I&amp;E'!$L$301,'JUL 2025 YTD I&amp;E'!$M$301,'JUL 2025 YTD I&amp;E'!$L$302,'JUL 2025 YTD I&amp;E'!$M$302,'JUL 2025 YTD I&amp;E'!$L$303,'JUL 2025 YTD I&amp;E'!$M$303,'JUL 2025 YTD I&amp;E'!$L$304,'JUL 2025 YTD I&amp;E'!$M$304,'JUL 2025 YTD I&amp;E'!$J$305,'JUL 2025 YTD I&amp;E'!$K$305,'JUL 2025 YTD I&amp;E'!$L$305,'JUL 2025 YTD I&amp;E'!$M$305,'JUL 2025 YTD I&amp;E'!$L$306</definedName>
    <definedName name="QB_FORMULA_37" localSheetId="5" hidden="1">'JUL 2025 BVA'!$M$306,'JUL 2025 BVA'!$J$307,'JUL 2025 BVA'!$K$307,'JUL 2025 BVA'!$L$307,'JUL 2025 BVA'!$M$307,'JUL 2025 BVA'!$L$309,'JUL 2025 BVA'!$M$309,'JUL 2025 BVA'!$L$310,'JUL 2025 BVA'!$M$310,'JUL 2025 BVA'!$J$311,'JUL 2025 BVA'!$K$311,'JUL 2025 BVA'!$L$311,'JUL 2025 BVA'!$M$311,'JUL 2025 BVA'!$J$312,'JUL 2025 BVA'!$K$312,'JUL 2025 BVA'!$L$312</definedName>
    <definedName name="QB_FORMULA_37" localSheetId="1" hidden="1">'JUL 2025 MTD I&amp;E'!$J$303,'JUL 2025 MTD I&amp;E'!$K$303,'JUL 2025 MTD I&amp;E'!$L$303,'JUL 2025 MTD I&amp;E'!$M$303,'JUL 2025 MTD I&amp;E'!$L$305,'JUL 2025 MTD I&amp;E'!$M$305,'JUL 2025 MTD I&amp;E'!$L$306,'JUL 2025 MTD I&amp;E'!$M$306,'JUL 2025 MTD I&amp;E'!$J$307,'JUL 2025 MTD I&amp;E'!$K$307,'JUL 2025 MTD I&amp;E'!$L$307,'JUL 2025 MTD I&amp;E'!$M$307,'JUL 2025 MTD I&amp;E'!$J$308,'JUL 2025 MTD I&amp;E'!$K$308,'JUL 2025 MTD I&amp;E'!$L$308,'JUL 2025 MTD I&amp;E'!$M$308</definedName>
    <definedName name="QB_FORMULA_37" localSheetId="2" hidden="1">'JUL 2025 YTD I&amp;E'!$M$306,'JUL 2025 YTD I&amp;E'!$J$307,'JUL 2025 YTD I&amp;E'!$K$307,'JUL 2025 YTD I&amp;E'!$L$307,'JUL 2025 YTD I&amp;E'!$M$307,'JUL 2025 YTD I&amp;E'!$L$309,'JUL 2025 YTD I&amp;E'!$M$309,'JUL 2025 YTD I&amp;E'!$L$310,'JUL 2025 YTD I&amp;E'!$M$310,'JUL 2025 YTD I&amp;E'!$J$311,'JUL 2025 YTD I&amp;E'!$K$311,'JUL 2025 YTD I&amp;E'!$L$311,'JUL 2025 YTD I&amp;E'!$M$311,'JUL 2025 YTD I&amp;E'!$J$312,'JUL 2025 YTD I&amp;E'!$K$312,'JUL 2025 YTD I&amp;E'!$L$312</definedName>
    <definedName name="QB_FORMULA_38" localSheetId="5" hidden="1">'JUL 2025 BVA'!$M$312,'JUL 2025 BVA'!$J$313,'JUL 2025 BVA'!$K$313,'JUL 2025 BVA'!$L$313,'JUL 2025 BVA'!$M$313,'JUL 2025 BVA'!$J$314,'JUL 2025 BVA'!$K$314,'JUL 2025 BVA'!$L$314,'JUL 2025 BVA'!$M$314</definedName>
    <definedName name="QB_FORMULA_38" localSheetId="1" hidden="1">'JUL 2025 MTD I&amp;E'!$J$309,'JUL 2025 MTD I&amp;E'!$K$309,'JUL 2025 MTD I&amp;E'!$L$309,'JUL 2025 MTD I&amp;E'!$M$309,'JUL 2025 MTD I&amp;E'!$J$310,'JUL 2025 MTD I&amp;E'!$K$310,'JUL 2025 MTD I&amp;E'!$L$310,'JUL 2025 MTD I&amp;E'!$M$310</definedName>
    <definedName name="QB_FORMULA_38" localSheetId="2" hidden="1">'JUL 2025 YTD I&amp;E'!$M$312,'JUL 2025 YTD I&amp;E'!$J$313,'JUL 2025 YTD I&amp;E'!$K$313,'JUL 2025 YTD I&amp;E'!$L$313,'JUL 2025 YTD I&amp;E'!$M$313,'JUL 2025 YTD I&amp;E'!$J$314,'JUL 2025 YTD I&amp;E'!$K$314,'JUL 2025 YTD I&amp;E'!$L$314,'JUL 2025 YTD I&amp;E'!$M$314</definedName>
    <definedName name="QB_FORMULA_4" localSheetId="5" hidden="1">'JUL 2025 BVA'!$L$39,'JUL 2025 BVA'!$M$39,'JUL 2025 BVA'!$L$40,'JUL 2025 BVA'!$M$40,'JUL 2025 BVA'!$L$41,'JUL 2025 BVA'!$M$41,'JUL 2025 BVA'!$J$42,'JUL 2025 BVA'!$K$42,'JUL 2025 BVA'!$L$42,'JUL 2025 BVA'!$M$42,'JUL 2025 BVA'!$L$44,'JUL 2025 BVA'!$M$44,'JUL 2025 BVA'!$L$45,'JUL 2025 BVA'!$M$45,'JUL 2025 BVA'!$L$46,'JUL 2025 BVA'!$M$46</definedName>
    <definedName name="QB_FORMULA_4" localSheetId="3" hidden="1">'JUL 2025 General Ledger'!$Q$68,'JUL 2025 General Ledger'!$Q$69,'JUL 2025 General Ledger'!$P$70,'JUL 2025 General Ledger'!$Q$70,'JUL 2025 General Ledger'!$Q$72,'JUL 2025 General Ledger'!$Q$73,'JUL 2025 General Ledger'!$Q$74,'JUL 2025 General Ledger'!$Q$75,'JUL 2025 General Ledger'!$Q$76,'JUL 2025 General Ledger'!$Q$77,'JUL 2025 General Ledger'!$P$78,'JUL 2025 General Ledger'!$Q$78,'JUL 2025 General Ledger'!$Q$80,'JUL 2025 General Ledger'!$Q$81,'JUL 2025 General Ledger'!$Q$82,'JUL 2025 General Ledger'!$P$83</definedName>
    <definedName name="QB_FORMULA_4" localSheetId="1" hidden="1">'JUL 2025 MTD I&amp;E'!$L$39,'JUL 2025 MTD I&amp;E'!$M$39,'JUL 2025 MTD I&amp;E'!$L$40,'JUL 2025 MTD I&amp;E'!$M$40,'JUL 2025 MTD I&amp;E'!$L$41,'JUL 2025 MTD I&amp;E'!$M$41,'JUL 2025 MTD I&amp;E'!$J$42,'JUL 2025 MTD I&amp;E'!$K$42,'JUL 2025 MTD I&amp;E'!$L$42,'JUL 2025 MTD I&amp;E'!$M$42,'JUL 2025 MTD I&amp;E'!$L$44,'JUL 2025 MTD I&amp;E'!$M$44,'JUL 2025 MTD I&amp;E'!$L$45,'JUL 2025 MTD I&amp;E'!$M$45,'JUL 2025 MTD I&amp;E'!$L$46,'JUL 2025 MTD I&amp;E'!$M$46</definedName>
    <definedName name="QB_FORMULA_4" localSheetId="2" hidden="1">'JUL 2025 YTD I&amp;E'!$L$39,'JUL 2025 YTD I&amp;E'!$M$39,'JUL 2025 YTD I&amp;E'!$L$40,'JUL 2025 YTD I&amp;E'!$M$40,'JUL 2025 YTD I&amp;E'!$L$41,'JUL 2025 YTD I&amp;E'!$M$41,'JUL 2025 YTD I&amp;E'!$J$42,'JUL 2025 YTD I&amp;E'!$K$42,'JUL 2025 YTD I&amp;E'!$L$42,'JUL 2025 YTD I&amp;E'!$M$42,'JUL 2025 YTD I&amp;E'!$L$44,'JUL 2025 YTD I&amp;E'!$M$44,'JUL 2025 YTD I&amp;E'!$L$45,'JUL 2025 YTD I&amp;E'!$M$45,'JUL 2025 YTD I&amp;E'!$L$46,'JUL 2025 YTD I&amp;E'!$M$46</definedName>
    <definedName name="QB_FORMULA_5" localSheetId="5" hidden="1">'JUL 2025 BVA'!$L$47,'JUL 2025 BVA'!$M$47,'JUL 2025 BVA'!$L$48,'JUL 2025 BVA'!$M$48,'JUL 2025 BVA'!$L$49,'JUL 2025 BVA'!$M$49,'JUL 2025 BVA'!$L$51,'JUL 2025 BVA'!$M$51,'JUL 2025 BVA'!$L$52,'JUL 2025 BVA'!$M$52,'JUL 2025 BVA'!$L$53,'JUL 2025 BVA'!$M$53,'JUL 2025 BVA'!$J$54,'JUL 2025 BVA'!$K$54,'JUL 2025 BVA'!$L$54,'JUL 2025 BVA'!$M$54</definedName>
    <definedName name="QB_FORMULA_5" localSheetId="3" hidden="1">'JUL 2025 General Ledger'!$Q$83,'JUL 2025 General Ledger'!$P$84,'JUL 2025 General Ledger'!$Q$84,'JUL 2025 General Ledger'!$Q$87,'JUL 2025 General Ledger'!$Q$88,'JUL 2025 General Ledger'!$P$89,'JUL 2025 General Ledger'!$Q$89,'JUL 2025 General Ledger'!$Q$91,'JUL 2025 General Ledger'!$Q$92,'JUL 2025 General Ledger'!$P$93,'JUL 2025 General Ledger'!$Q$93,'JUL 2025 General Ledger'!$Q$95,'JUL 2025 General Ledger'!$Q$96,'JUL 2025 General Ledger'!$Q$97,'JUL 2025 General Ledger'!$Q$98,'JUL 2025 General Ledger'!$Q$99</definedName>
    <definedName name="QB_FORMULA_5" localSheetId="1" hidden="1">'JUL 2025 MTD I&amp;E'!$L$47,'JUL 2025 MTD I&amp;E'!$M$47,'JUL 2025 MTD I&amp;E'!$L$48,'JUL 2025 MTD I&amp;E'!$M$48,'JUL 2025 MTD I&amp;E'!$L$49,'JUL 2025 MTD I&amp;E'!$M$49,'JUL 2025 MTD I&amp;E'!$L$51,'JUL 2025 MTD I&amp;E'!$M$51,'JUL 2025 MTD I&amp;E'!$L$52,'JUL 2025 MTD I&amp;E'!$M$52,'JUL 2025 MTD I&amp;E'!$L$53,'JUL 2025 MTD I&amp;E'!$M$53,'JUL 2025 MTD I&amp;E'!$J$54,'JUL 2025 MTD I&amp;E'!$K$54,'JUL 2025 MTD I&amp;E'!$L$54,'JUL 2025 MTD I&amp;E'!$M$54</definedName>
    <definedName name="QB_FORMULA_5" localSheetId="2" hidden="1">'JUL 2025 YTD I&amp;E'!$L$47,'JUL 2025 YTD I&amp;E'!$M$47,'JUL 2025 YTD I&amp;E'!$L$48,'JUL 2025 YTD I&amp;E'!$M$48,'JUL 2025 YTD I&amp;E'!$L$49,'JUL 2025 YTD I&amp;E'!$M$49,'JUL 2025 YTD I&amp;E'!$L$51,'JUL 2025 YTD I&amp;E'!$M$51,'JUL 2025 YTD I&amp;E'!$L$52,'JUL 2025 YTD I&amp;E'!$M$52,'JUL 2025 YTD I&amp;E'!$L$53,'JUL 2025 YTD I&amp;E'!$M$53,'JUL 2025 YTD I&amp;E'!$J$54,'JUL 2025 YTD I&amp;E'!$K$54,'JUL 2025 YTD I&amp;E'!$L$54,'JUL 2025 YTD I&amp;E'!$M$54</definedName>
    <definedName name="QB_FORMULA_6" localSheetId="5" hidden="1">'JUL 2025 BVA'!$L$56,'JUL 2025 BVA'!$M$56,'JUL 2025 BVA'!$L$57,'JUL 2025 BVA'!$M$57,'JUL 2025 BVA'!$L$58,'JUL 2025 BVA'!$M$58,'JUL 2025 BVA'!$L$59,'JUL 2025 BVA'!$M$59,'JUL 2025 BVA'!$L$60,'JUL 2025 BVA'!$M$60,'JUL 2025 BVA'!$L$61,'JUL 2025 BVA'!$M$61,'JUL 2025 BVA'!$J$62,'JUL 2025 BVA'!$K$62,'JUL 2025 BVA'!$L$62,'JUL 2025 BVA'!$M$62</definedName>
    <definedName name="QB_FORMULA_6" localSheetId="3" hidden="1">'JUL 2025 General Ledger'!$Q$100,'JUL 2025 General Ledger'!$Q$101,'JUL 2025 General Ledger'!$Q$102,'JUL 2025 General Ledger'!$Q$103,'JUL 2025 General Ledger'!$P$104,'JUL 2025 General Ledger'!$Q$104,'JUL 2025 General Ledger'!$Q$107,'JUL 2025 General Ledger'!$Q$108,'JUL 2025 General Ledger'!$Q$109,'JUL 2025 General Ledger'!$P$110,'JUL 2025 General Ledger'!$Q$110,'JUL 2025 General Ledger'!$P$111,'JUL 2025 General Ledger'!$Q$111,'JUL 2025 General Ledger'!$Q$114,'JUL 2025 General Ledger'!$P$115,'JUL 2025 General Ledger'!$Q$115</definedName>
    <definedName name="QB_FORMULA_6" localSheetId="1" hidden="1">'JUL 2025 MTD I&amp;E'!$L$56,'JUL 2025 MTD I&amp;E'!$M$56,'JUL 2025 MTD I&amp;E'!$L$57,'JUL 2025 MTD I&amp;E'!$M$57,'JUL 2025 MTD I&amp;E'!$L$58,'JUL 2025 MTD I&amp;E'!$M$58,'JUL 2025 MTD I&amp;E'!$L$59,'JUL 2025 MTD I&amp;E'!$M$59,'JUL 2025 MTD I&amp;E'!$L$60,'JUL 2025 MTD I&amp;E'!$M$60,'JUL 2025 MTD I&amp;E'!$L$61,'JUL 2025 MTD I&amp;E'!$M$61,'JUL 2025 MTD I&amp;E'!$J$62,'JUL 2025 MTD I&amp;E'!$K$62,'JUL 2025 MTD I&amp;E'!$L$62,'JUL 2025 MTD I&amp;E'!$M$62</definedName>
    <definedName name="QB_FORMULA_6" localSheetId="2" hidden="1">'JUL 2025 YTD I&amp;E'!$L$56,'JUL 2025 YTD I&amp;E'!$M$56,'JUL 2025 YTD I&amp;E'!$L$57,'JUL 2025 YTD I&amp;E'!$M$57,'JUL 2025 YTD I&amp;E'!$L$58,'JUL 2025 YTD I&amp;E'!$M$58,'JUL 2025 YTD I&amp;E'!$L$59,'JUL 2025 YTD I&amp;E'!$M$59,'JUL 2025 YTD I&amp;E'!$L$60,'JUL 2025 YTD I&amp;E'!$M$60,'JUL 2025 YTD I&amp;E'!$L$61,'JUL 2025 YTD I&amp;E'!$M$61,'JUL 2025 YTD I&amp;E'!$J$62,'JUL 2025 YTD I&amp;E'!$K$62,'JUL 2025 YTD I&amp;E'!$L$62,'JUL 2025 YTD I&amp;E'!$M$62</definedName>
    <definedName name="QB_FORMULA_7" localSheetId="5" hidden="1">'JUL 2025 BVA'!$L$64,'JUL 2025 BVA'!$M$64,'JUL 2025 BVA'!$L$65,'JUL 2025 BVA'!$M$65,'JUL 2025 BVA'!$L$66,'JUL 2025 BVA'!$M$66,'JUL 2025 BVA'!$L$67,'JUL 2025 BVA'!$M$67,'JUL 2025 BVA'!$L$68,'JUL 2025 BVA'!$M$68,'JUL 2025 BVA'!$L$69,'JUL 2025 BVA'!$M$69,'JUL 2025 BVA'!$L$70,'JUL 2025 BVA'!$M$70,'JUL 2025 BVA'!$J$71,'JUL 2025 BVA'!$K$71</definedName>
    <definedName name="QB_FORMULA_7" localSheetId="3" hidden="1">'JUL 2025 General Ledger'!$P$116,'JUL 2025 General Ledger'!$Q$116,'JUL 2025 General Ledger'!$Q$119,'JUL 2025 General Ledger'!$P$120,'JUL 2025 General Ledger'!$Q$120,'JUL 2025 General Ledger'!$Q$122,'JUL 2025 General Ledger'!$P$123,'JUL 2025 General Ledger'!$Q$123,'JUL 2025 General Ledger'!$Q$125,'JUL 2025 General Ledger'!$Q$126,'JUL 2025 General Ledger'!$Q$127,'JUL 2025 General Ledger'!$Q$128,'JUL 2025 General Ledger'!$Q$129,'JUL 2025 General Ledger'!$P$130,'JUL 2025 General Ledger'!$Q$130,'JUL 2025 General Ledger'!$P$131</definedName>
    <definedName name="QB_FORMULA_7" localSheetId="1" hidden="1">'JUL 2025 MTD I&amp;E'!$L$64,'JUL 2025 MTD I&amp;E'!$M$64,'JUL 2025 MTD I&amp;E'!$L$65,'JUL 2025 MTD I&amp;E'!$M$65,'JUL 2025 MTD I&amp;E'!$L$66,'JUL 2025 MTD I&amp;E'!$M$66,'JUL 2025 MTD I&amp;E'!$L$67,'JUL 2025 MTD I&amp;E'!$M$67,'JUL 2025 MTD I&amp;E'!$L$68,'JUL 2025 MTD I&amp;E'!$M$68,'JUL 2025 MTD I&amp;E'!$L$69,'JUL 2025 MTD I&amp;E'!$M$69,'JUL 2025 MTD I&amp;E'!$L$70,'JUL 2025 MTD I&amp;E'!$M$70,'JUL 2025 MTD I&amp;E'!$J$71,'JUL 2025 MTD I&amp;E'!$K$71</definedName>
    <definedName name="QB_FORMULA_7" localSheetId="2" hidden="1">'JUL 2025 YTD I&amp;E'!$L$64,'JUL 2025 YTD I&amp;E'!$M$64,'JUL 2025 YTD I&amp;E'!$L$65,'JUL 2025 YTD I&amp;E'!$M$65,'JUL 2025 YTD I&amp;E'!$L$66,'JUL 2025 YTD I&amp;E'!$M$66,'JUL 2025 YTD I&amp;E'!$L$67,'JUL 2025 YTD I&amp;E'!$M$67,'JUL 2025 YTD I&amp;E'!$L$68,'JUL 2025 YTD I&amp;E'!$M$68,'JUL 2025 YTD I&amp;E'!$L$69,'JUL 2025 YTD I&amp;E'!$M$69,'JUL 2025 YTD I&amp;E'!$L$70,'JUL 2025 YTD I&amp;E'!$M$70,'JUL 2025 YTD I&amp;E'!$J$71,'JUL 2025 YTD I&amp;E'!$K$71</definedName>
    <definedName name="QB_FORMULA_8" localSheetId="5" hidden="1">'JUL 2025 BVA'!$L$71,'JUL 2025 BVA'!$M$71,'JUL 2025 BVA'!$L$74,'JUL 2025 BVA'!$M$74,'JUL 2025 BVA'!$L$75,'JUL 2025 BVA'!$M$75,'JUL 2025 BVA'!$L$76,'JUL 2025 BVA'!$M$76,'JUL 2025 BVA'!$L$78,'JUL 2025 BVA'!$M$78,'JUL 2025 BVA'!$L$79,'JUL 2025 BVA'!$M$79,'JUL 2025 BVA'!$L$80,'JUL 2025 BVA'!$M$80,'JUL 2025 BVA'!$L$81,'JUL 2025 BVA'!$M$81</definedName>
    <definedName name="QB_FORMULA_8" localSheetId="3" hidden="1">'JUL 2025 General Ledger'!$Q$131,'JUL 2025 General Ledger'!$Q$135,'JUL 2025 General Ledger'!$Q$136,'JUL 2025 General Ledger'!$Q$137,'JUL 2025 General Ledger'!$Q$138,'JUL 2025 General Ledger'!$P$139,'JUL 2025 General Ledger'!$Q$139,'JUL 2025 General Ledger'!$Q$142,'JUL 2025 General Ledger'!$Q$143,'JUL 2025 General Ledger'!$Q$144,'JUL 2025 General Ledger'!$Q$145,'JUL 2025 General Ledger'!$P$146,'JUL 2025 General Ledger'!$Q$146,'JUL 2025 General Ledger'!$Q$148,'JUL 2025 General Ledger'!$P$149,'JUL 2025 General Ledger'!$Q$149</definedName>
    <definedName name="QB_FORMULA_8" localSheetId="1" hidden="1">'JUL 2025 MTD I&amp;E'!$L$71,'JUL 2025 MTD I&amp;E'!$M$71,'JUL 2025 MTD I&amp;E'!$L$74,'JUL 2025 MTD I&amp;E'!$M$74,'JUL 2025 MTD I&amp;E'!$L$75,'JUL 2025 MTD I&amp;E'!$M$75,'JUL 2025 MTD I&amp;E'!$L$76,'JUL 2025 MTD I&amp;E'!$M$76,'JUL 2025 MTD I&amp;E'!$L$78,'JUL 2025 MTD I&amp;E'!$M$78,'JUL 2025 MTD I&amp;E'!$L$79,'JUL 2025 MTD I&amp;E'!$M$79,'JUL 2025 MTD I&amp;E'!$L$80,'JUL 2025 MTD I&amp;E'!$M$80,'JUL 2025 MTD I&amp;E'!$L$81,'JUL 2025 MTD I&amp;E'!$M$81</definedName>
    <definedName name="QB_FORMULA_8" localSheetId="2" hidden="1">'JUL 2025 YTD I&amp;E'!$L$71,'JUL 2025 YTD I&amp;E'!$M$71,'JUL 2025 YTD I&amp;E'!$L$74,'JUL 2025 YTD I&amp;E'!$M$74,'JUL 2025 YTD I&amp;E'!$L$75,'JUL 2025 YTD I&amp;E'!$M$75,'JUL 2025 YTD I&amp;E'!$L$76,'JUL 2025 YTD I&amp;E'!$M$76,'JUL 2025 YTD I&amp;E'!$L$78,'JUL 2025 YTD I&amp;E'!$M$78,'JUL 2025 YTD I&amp;E'!$L$79,'JUL 2025 YTD I&amp;E'!$M$79,'JUL 2025 YTD I&amp;E'!$L$80,'JUL 2025 YTD I&amp;E'!$M$80,'JUL 2025 YTD I&amp;E'!$L$81,'JUL 2025 YTD I&amp;E'!$M$81</definedName>
    <definedName name="QB_FORMULA_9" localSheetId="5" hidden="1">'JUL 2025 BVA'!$L$82,'JUL 2025 BVA'!$M$82,'JUL 2025 BVA'!$L$83,'JUL 2025 BVA'!$M$83,'JUL 2025 BVA'!$L$84,'JUL 2025 BVA'!$M$84,'JUL 2025 BVA'!$L$85,'JUL 2025 BVA'!$M$85,'JUL 2025 BVA'!$L$86,'JUL 2025 BVA'!$M$86,'JUL 2025 BVA'!$J$87,'JUL 2025 BVA'!$K$87,'JUL 2025 BVA'!$L$87,'JUL 2025 BVA'!$M$87,'JUL 2025 BVA'!$L$88,'JUL 2025 BVA'!$M$88</definedName>
    <definedName name="QB_FORMULA_9" localSheetId="3" hidden="1">'JUL 2025 General Ledger'!$Q$151,'JUL 2025 General Ledger'!$P$152,'JUL 2025 General Ledger'!$Q$152,'JUL 2025 General Ledger'!$Q$154,'JUL 2025 General Ledger'!$P$155,'JUL 2025 General Ledger'!$Q$155,'JUL 2025 General Ledger'!$P$156,'JUL 2025 General Ledger'!$Q$156,'JUL 2025 General Ledger'!$Q$158,'JUL 2025 General Ledger'!$Q$159,'JUL 2025 General Ledger'!$Q$160,'JUL 2025 General Ledger'!$Q$161,'JUL 2025 General Ledger'!$Q$162,'JUL 2025 General Ledger'!$Q$163,'JUL 2025 General Ledger'!$Q$164,'JUL 2025 General Ledger'!$Q$165</definedName>
    <definedName name="QB_FORMULA_9" localSheetId="1" hidden="1">'JUL 2025 MTD I&amp;E'!$L$82,'JUL 2025 MTD I&amp;E'!$M$82,'JUL 2025 MTD I&amp;E'!$L$83,'JUL 2025 MTD I&amp;E'!$M$83,'JUL 2025 MTD I&amp;E'!$L$84,'JUL 2025 MTD I&amp;E'!$M$84,'JUL 2025 MTD I&amp;E'!$L$85,'JUL 2025 MTD I&amp;E'!$M$85,'JUL 2025 MTD I&amp;E'!$L$86,'JUL 2025 MTD I&amp;E'!$M$86,'JUL 2025 MTD I&amp;E'!$J$87,'JUL 2025 MTD I&amp;E'!$K$87,'JUL 2025 MTD I&amp;E'!$L$87,'JUL 2025 MTD I&amp;E'!$M$87,'JUL 2025 MTD I&amp;E'!$L$88,'JUL 2025 MTD I&amp;E'!$M$88</definedName>
    <definedName name="QB_FORMULA_9" localSheetId="2" hidden="1">'JUL 2025 YTD I&amp;E'!$L$82,'JUL 2025 YTD I&amp;E'!$M$82,'JUL 2025 YTD I&amp;E'!$L$83,'JUL 2025 YTD I&amp;E'!$M$83,'JUL 2025 YTD I&amp;E'!$L$84,'JUL 2025 YTD I&amp;E'!$M$84,'JUL 2025 YTD I&amp;E'!$L$85,'JUL 2025 YTD I&amp;E'!$M$85,'JUL 2025 YTD I&amp;E'!$L$86,'JUL 2025 YTD I&amp;E'!$M$86,'JUL 2025 YTD I&amp;E'!$J$87,'JUL 2025 YTD I&amp;E'!$K$87,'JUL 2025 YTD I&amp;E'!$L$87,'JUL 2025 YTD I&amp;E'!$M$87,'JUL 2025 YTD I&amp;E'!$L$88,'JUL 2025 YTD I&amp;E'!$M$88</definedName>
    <definedName name="QB_ROW_1" localSheetId="0" hidden="1">'JUL 2025 Balance Sheet'!$A$2</definedName>
    <definedName name="QB_ROW_10031" localSheetId="0" hidden="1">'JUL 2025 Balance Sheet'!$D$38</definedName>
    <definedName name="QB_ROW_1011" localSheetId="0" hidden="1">'JUL 2025 Balance Sheet'!$B$3</definedName>
    <definedName name="QB_ROW_10331" localSheetId="0" hidden="1">'JUL 2025 Balance Sheet'!$D$40</definedName>
    <definedName name="QB_ROW_105250" localSheetId="5" hidden="1">'JUL 2025 BVA'!$F$223</definedName>
    <definedName name="QB_ROW_105250" localSheetId="1" hidden="1">'JUL 2025 MTD I&amp;E'!$F$222</definedName>
    <definedName name="QB_ROW_105250" localSheetId="2" hidden="1">'JUL 2025 YTD I&amp;E'!$F$223</definedName>
    <definedName name="QB_ROW_106250" localSheetId="5" hidden="1">'JUL 2025 BVA'!$F$249</definedName>
    <definedName name="QB_ROW_106250" localSheetId="1" hidden="1">'JUL 2025 MTD I&amp;E'!$F$248</definedName>
    <definedName name="QB_ROW_106250" localSheetId="2" hidden="1">'JUL 2025 YTD I&amp;E'!$F$249</definedName>
    <definedName name="QB_ROW_107050" localSheetId="5" hidden="1">'JUL 2025 BVA'!$F$250</definedName>
    <definedName name="QB_ROW_107050" localSheetId="1" hidden="1">'JUL 2025 MTD I&amp;E'!$F$249</definedName>
    <definedName name="QB_ROW_107050" localSheetId="2" hidden="1">'JUL 2025 YTD I&amp;E'!$F$250</definedName>
    <definedName name="QB_ROW_107350" localSheetId="5" hidden="1">'JUL 2025 BVA'!$F$253</definedName>
    <definedName name="QB_ROW_107350" localSheetId="1" hidden="1">'JUL 2025 MTD I&amp;E'!$F$252</definedName>
    <definedName name="QB_ROW_107350" localSheetId="2" hidden="1">'JUL 2025 YTD I&amp;E'!$F$253</definedName>
    <definedName name="QB_ROW_108030" localSheetId="3" hidden="1">'JUL 2025 General Ledger'!$D$354</definedName>
    <definedName name="QB_ROW_108260" localSheetId="5" hidden="1">'JUL 2025 BVA'!$G$186</definedName>
    <definedName name="QB_ROW_108260" localSheetId="1" hidden="1">'JUL 2025 MTD I&amp;E'!$G$185</definedName>
    <definedName name="QB_ROW_108260" localSheetId="2" hidden="1">'JUL 2025 YTD I&amp;E'!$G$186</definedName>
    <definedName name="QB_ROW_108330" localSheetId="3" hidden="1">'JUL 2025 General Ledger'!$D$356</definedName>
    <definedName name="QB_ROW_11031" localSheetId="0" hidden="1">'JUL 2025 Balance Sheet'!$D$41</definedName>
    <definedName name="QB_ROW_11050" localSheetId="0" hidden="1">'JUL 2025 Balance Sheet'!$F$59</definedName>
    <definedName name="QB_ROW_112020" localSheetId="3" hidden="1">'JUL 2025 General Ledger'!$C$329</definedName>
    <definedName name="QB_ROW_112250" localSheetId="5" hidden="1">'JUL 2025 BVA'!$F$169</definedName>
    <definedName name="QB_ROW_112250" localSheetId="1" hidden="1">'JUL 2025 MTD I&amp;E'!$F$168</definedName>
    <definedName name="QB_ROW_112250" localSheetId="2" hidden="1">'JUL 2025 YTD I&amp;E'!$F$169</definedName>
    <definedName name="QB_ROW_112320" localSheetId="3" hidden="1">'JUL 2025 General Ledger'!$C$331</definedName>
    <definedName name="QB_ROW_113010" localSheetId="3" hidden="1">'JUL 2025 General Ledger'!$B$7</definedName>
    <definedName name="QB_ROW_113240" localSheetId="5" hidden="1">'JUL 2025 BVA'!$E$7</definedName>
    <definedName name="QB_ROW_113240" localSheetId="1" hidden="1">'JUL 2025 MTD I&amp;E'!$E$7</definedName>
    <definedName name="QB_ROW_113240" localSheetId="2" hidden="1">'JUL 2025 YTD I&amp;E'!$E$7</definedName>
    <definedName name="QB_ROW_11331" localSheetId="0" hidden="1">'JUL 2025 Balance Sheet'!$D$43</definedName>
    <definedName name="QB_ROW_113310" localSheetId="3" hidden="1">'JUL 2025 General Ledger'!$B$10</definedName>
    <definedName name="QB_ROW_11350" localSheetId="0" hidden="1">'JUL 2025 Balance Sheet'!$F$62</definedName>
    <definedName name="QB_ROW_114030" localSheetId="5" hidden="1">'JUL 2025 BVA'!$D$261</definedName>
    <definedName name="QB_ROW_114030" localSheetId="2" hidden="1">'JUL 2025 YTD I&amp;E'!$D$261</definedName>
    <definedName name="QB_ROW_114330" localSheetId="5" hidden="1">'JUL 2025 BVA'!$D$263</definedName>
    <definedName name="QB_ROW_114330" localSheetId="2" hidden="1">'JUL 2025 YTD I&amp;E'!$D$263</definedName>
    <definedName name="QB_ROW_117220" localSheetId="0" hidden="1">'JUL 2025 Balance Sheet'!$C$24</definedName>
    <definedName name="QB_ROW_118220" localSheetId="0" hidden="1">'JUL 2025 Balance Sheet'!$C$30</definedName>
    <definedName name="QB_ROW_12031" localSheetId="0" hidden="1">'JUL 2025 Balance Sheet'!$D$44</definedName>
    <definedName name="QB_ROW_1220" localSheetId="0" hidden="1">'JUL 2025 Balance Sheet'!$C$84</definedName>
    <definedName name="QB_ROW_12260" localSheetId="0" hidden="1">'JUL 2025 Balance Sheet'!$G$60</definedName>
    <definedName name="QB_ROW_12331" localSheetId="0" hidden="1">'JUL 2025 Balance Sheet'!$D$71</definedName>
    <definedName name="QB_ROW_125260" localSheetId="5" hidden="1">'JUL 2025 BVA'!$G$204</definedName>
    <definedName name="QB_ROW_125260" localSheetId="1" hidden="1">'JUL 2025 MTD I&amp;E'!$G$203</definedName>
    <definedName name="QB_ROW_125260" localSheetId="2" hidden="1">'JUL 2025 YTD I&amp;E'!$G$204</definedName>
    <definedName name="QB_ROW_127220" localSheetId="0" hidden="1">'JUL 2025 Balance Sheet'!$C$32</definedName>
    <definedName name="QB_ROW_128030" localSheetId="3" hidden="1">'JUL 2025 General Ledger'!$D$368</definedName>
    <definedName name="QB_ROW_128260" localSheetId="5" hidden="1">'JUL 2025 BVA'!$G$214</definedName>
    <definedName name="QB_ROW_128260" localSheetId="1" hidden="1">'JUL 2025 MTD I&amp;E'!$G$213</definedName>
    <definedName name="QB_ROW_128260" localSheetId="2" hidden="1">'JUL 2025 YTD I&amp;E'!$G$214</definedName>
    <definedName name="QB_ROW_128330" localSheetId="3" hidden="1">'JUL 2025 General Ledger'!$D$370</definedName>
    <definedName name="QB_ROW_129220" localSheetId="0" hidden="1">'JUL 2025 Balance Sheet'!$C$85</definedName>
    <definedName name="QB_ROW_130010" localSheetId="3" hidden="1">'JUL 2025 General Ledger'!$B$85</definedName>
    <definedName name="QB_ROW_130040" localSheetId="5" hidden="1">'JUL 2025 BVA'!$E$43</definedName>
    <definedName name="QB_ROW_130040" localSheetId="1" hidden="1">'JUL 2025 MTD I&amp;E'!$E$43</definedName>
    <definedName name="QB_ROW_130040" localSheetId="2" hidden="1">'JUL 2025 YTD I&amp;E'!$E$43</definedName>
    <definedName name="QB_ROW_130250" localSheetId="5" hidden="1">'JUL 2025 BVA'!$F$161</definedName>
    <definedName name="QB_ROW_130250" localSheetId="1" hidden="1">'JUL 2025 MTD I&amp;E'!$F$160</definedName>
    <definedName name="QB_ROW_130250" localSheetId="2" hidden="1">'JUL 2025 YTD I&amp;E'!$F$161</definedName>
    <definedName name="QB_ROW_130310" localSheetId="3" hidden="1">'JUL 2025 General Ledger'!$B$320</definedName>
    <definedName name="QB_ROW_130340" localSheetId="5" hidden="1">'JUL 2025 BVA'!$E$162</definedName>
    <definedName name="QB_ROW_130340" localSheetId="1" hidden="1">'JUL 2025 MTD I&amp;E'!$E$161</definedName>
    <definedName name="QB_ROW_130340" localSheetId="2" hidden="1">'JUL 2025 YTD I&amp;E'!$E$162</definedName>
    <definedName name="QB_ROW_131020" localSheetId="3" hidden="1">'JUL 2025 General Ledger'!$C$257</definedName>
    <definedName name="QB_ROW_131050" localSheetId="5" hidden="1">'JUL 2025 BVA'!$F$121</definedName>
    <definedName name="QB_ROW_131050" localSheetId="1" hidden="1">'JUL 2025 MTD I&amp;E'!$F$120</definedName>
    <definedName name="QB_ROW_131050" localSheetId="2" hidden="1">'JUL 2025 YTD I&amp;E'!$F$121</definedName>
    <definedName name="QB_ROW_1311" localSheetId="0" hidden="1">'JUL 2025 Balance Sheet'!$B$22</definedName>
    <definedName name="QB_ROW_131260" localSheetId="5" hidden="1">'JUL 2025 BVA'!$G$159</definedName>
    <definedName name="QB_ROW_131260" localSheetId="1" hidden="1">'JUL 2025 MTD I&amp;E'!$G$158</definedName>
    <definedName name="QB_ROW_131260" localSheetId="2" hidden="1">'JUL 2025 YTD I&amp;E'!$G$159</definedName>
    <definedName name="QB_ROW_131320" localSheetId="3" hidden="1">'JUL 2025 General Ledger'!$C$319</definedName>
    <definedName name="QB_ROW_131350" localSheetId="5" hidden="1">'JUL 2025 BVA'!$F$160</definedName>
    <definedName name="QB_ROW_131350" localSheetId="1" hidden="1">'JUL 2025 MTD I&amp;E'!$F$159</definedName>
    <definedName name="QB_ROW_131350" localSheetId="2" hidden="1">'JUL 2025 YTD I&amp;E'!$F$160</definedName>
    <definedName name="QB_ROW_132010" localSheetId="3" hidden="1">'JUL 2025 General Ledger'!$B$321</definedName>
    <definedName name="QB_ROW_132040" localSheetId="5" hidden="1">'JUL 2025 BVA'!$E$163</definedName>
    <definedName name="QB_ROW_132040" localSheetId="1" hidden="1">'JUL 2025 MTD I&amp;E'!$E$162</definedName>
    <definedName name="QB_ROW_132040" localSheetId="2" hidden="1">'JUL 2025 YTD I&amp;E'!$E$163</definedName>
    <definedName name="QB_ROW_132250" localSheetId="5" hidden="1">'JUL 2025 BVA'!$F$166</definedName>
    <definedName name="QB_ROW_132250" localSheetId="1" hidden="1">'JUL 2025 MTD I&amp;E'!$F$165</definedName>
    <definedName name="QB_ROW_132250" localSheetId="2" hidden="1">'JUL 2025 YTD I&amp;E'!$F$166</definedName>
    <definedName name="QB_ROW_132310" localSheetId="3" hidden="1">'JUL 2025 General Ledger'!$B$327</definedName>
    <definedName name="QB_ROW_132340" localSheetId="5" hidden="1">'JUL 2025 BVA'!$E$167</definedName>
    <definedName name="QB_ROW_132340" localSheetId="1" hidden="1">'JUL 2025 MTD I&amp;E'!$E$166</definedName>
    <definedName name="QB_ROW_132340" localSheetId="2" hidden="1">'JUL 2025 YTD I&amp;E'!$E$167</definedName>
    <definedName name="QB_ROW_13260" localSheetId="0" hidden="1">'JUL 2025 Balance Sheet'!$G$61</definedName>
    <definedName name="QB_ROW_133010" localSheetId="3" hidden="1">'JUL 2025 General Ledger'!$B$328</definedName>
    <definedName name="QB_ROW_133040" localSheetId="5" hidden="1">'JUL 2025 BVA'!$E$168</definedName>
    <definedName name="QB_ROW_133040" localSheetId="1" hidden="1">'JUL 2025 MTD I&amp;E'!$E$167</definedName>
    <definedName name="QB_ROW_133040" localSheetId="2" hidden="1">'JUL 2025 YTD I&amp;E'!$E$168</definedName>
    <definedName name="QB_ROW_133250" localSheetId="5" hidden="1">'JUL 2025 BVA'!$F$174</definedName>
    <definedName name="QB_ROW_133250" localSheetId="1" hidden="1">'JUL 2025 MTD I&amp;E'!$F$173</definedName>
    <definedName name="QB_ROW_133250" localSheetId="2" hidden="1">'JUL 2025 YTD I&amp;E'!$F$174</definedName>
    <definedName name="QB_ROW_133310" localSheetId="3" hidden="1">'JUL 2025 General Ledger'!$B$338</definedName>
    <definedName name="QB_ROW_133340" localSheetId="5" hidden="1">'JUL 2025 BVA'!$E$175</definedName>
    <definedName name="QB_ROW_133340" localSheetId="1" hidden="1">'JUL 2025 MTD I&amp;E'!$E$174</definedName>
    <definedName name="QB_ROW_133340" localSheetId="2" hidden="1">'JUL 2025 YTD I&amp;E'!$E$175</definedName>
    <definedName name="QB_ROW_134010" localSheetId="3" hidden="1">'JUL 2025 General Ledger'!$B$339</definedName>
    <definedName name="QB_ROW_134040" localSheetId="5" hidden="1">'JUL 2025 BVA'!$E$176</definedName>
    <definedName name="QB_ROW_134040" localSheetId="1" hidden="1">'JUL 2025 MTD I&amp;E'!$E$175</definedName>
    <definedName name="QB_ROW_134040" localSheetId="2" hidden="1">'JUL 2025 YTD I&amp;E'!$E$176</definedName>
    <definedName name="QB_ROW_134250" localSheetId="5" hidden="1">'JUL 2025 BVA'!$F$220</definedName>
    <definedName name="QB_ROW_134250" localSheetId="1" hidden="1">'JUL 2025 MTD I&amp;E'!$F$219</definedName>
    <definedName name="QB_ROW_134250" localSheetId="2" hidden="1">'JUL 2025 YTD I&amp;E'!$F$220</definedName>
    <definedName name="QB_ROW_134310" localSheetId="3" hidden="1">'JUL 2025 General Ledger'!$B$383</definedName>
    <definedName name="QB_ROW_134340" localSheetId="5" hidden="1">'JUL 2025 BVA'!$E$221</definedName>
    <definedName name="QB_ROW_134340" localSheetId="1" hidden="1">'JUL 2025 MTD I&amp;E'!$E$220</definedName>
    <definedName name="QB_ROW_134340" localSheetId="2" hidden="1">'JUL 2025 YTD I&amp;E'!$E$221</definedName>
    <definedName name="QB_ROW_136030" localSheetId="3" hidden="1">'JUL 2025 General Ledger'!$D$106</definedName>
    <definedName name="QB_ROW_136260" localSheetId="5" hidden="1">'JUL 2025 BVA'!$G$51</definedName>
    <definedName name="QB_ROW_136260" localSheetId="1" hidden="1">'JUL 2025 MTD I&amp;E'!$G$51</definedName>
    <definedName name="QB_ROW_136260" localSheetId="2" hidden="1">'JUL 2025 YTD I&amp;E'!$G$51</definedName>
    <definedName name="QB_ROW_136330" localSheetId="3" hidden="1">'JUL 2025 General Ledger'!$D$110</definedName>
    <definedName name="QB_ROW_137070" localSheetId="5" hidden="1">'JUL 2025 BVA'!$H$128</definedName>
    <definedName name="QB_ROW_137070" localSheetId="1" hidden="1">'JUL 2025 MTD I&amp;E'!$H$127</definedName>
    <definedName name="QB_ROW_137070" localSheetId="2" hidden="1">'JUL 2025 YTD I&amp;E'!$H$128</definedName>
    <definedName name="QB_ROW_137280" localSheetId="5" hidden="1">'JUL 2025 BVA'!$I$130</definedName>
    <definedName name="QB_ROW_137280" localSheetId="1" hidden="1">'JUL 2025 MTD I&amp;E'!$I$129</definedName>
    <definedName name="QB_ROW_137280" localSheetId="2" hidden="1">'JUL 2025 YTD I&amp;E'!$I$130</definedName>
    <definedName name="QB_ROW_137370" localSheetId="5" hidden="1">'JUL 2025 BVA'!$H$131</definedName>
    <definedName name="QB_ROW_137370" localSheetId="1" hidden="1">'JUL 2025 MTD I&amp;E'!$H$130</definedName>
    <definedName name="QB_ROW_137370" localSheetId="2" hidden="1">'JUL 2025 YTD I&amp;E'!$H$131</definedName>
    <definedName name="QB_ROW_139260" localSheetId="5" hidden="1">'JUL 2025 BVA'!$G$96</definedName>
    <definedName name="QB_ROW_139260" localSheetId="2" hidden="1">'JUL 2025 YTD I&amp;E'!$G$96</definedName>
    <definedName name="QB_ROW_14011" localSheetId="0" hidden="1">'JUL 2025 Balance Sheet'!$B$74</definedName>
    <definedName name="QB_ROW_14250" localSheetId="0" hidden="1">'JUL 2025 Balance Sheet'!$F$64</definedName>
    <definedName name="QB_ROW_143030" localSheetId="3" hidden="1">'JUL 2025 General Ledger'!$D$113</definedName>
    <definedName name="QB_ROW_14311" localSheetId="0" hidden="1">'JUL 2025 Balance Sheet'!$B$87</definedName>
    <definedName name="QB_ROW_143260" localSheetId="5" hidden="1">'JUL 2025 BVA'!$G$60</definedName>
    <definedName name="QB_ROW_143260" localSheetId="1" hidden="1">'JUL 2025 MTD I&amp;E'!$G$60</definedName>
    <definedName name="QB_ROW_143260" localSheetId="2" hidden="1">'JUL 2025 YTD I&amp;E'!$G$60</definedName>
    <definedName name="QB_ROW_143330" localSheetId="3" hidden="1">'JUL 2025 General Ledger'!$D$115</definedName>
    <definedName name="QB_ROW_144260" localSheetId="5" hidden="1">'JUL 2025 BVA'!$G$197</definedName>
    <definedName name="QB_ROW_144260" localSheetId="1" hidden="1">'JUL 2025 MTD I&amp;E'!$G$196</definedName>
    <definedName name="QB_ROW_144260" localSheetId="2" hidden="1">'JUL 2025 YTD I&amp;E'!$G$197</definedName>
    <definedName name="QB_ROW_145260" localSheetId="5" hidden="1">'JUL 2025 BVA'!$G$198</definedName>
    <definedName name="QB_ROW_145260" localSheetId="1" hidden="1">'JUL 2025 MTD I&amp;E'!$G$197</definedName>
    <definedName name="QB_ROW_145260" localSheetId="2" hidden="1">'JUL 2025 YTD I&amp;E'!$G$198</definedName>
    <definedName name="QB_ROW_147260" localSheetId="5" hidden="1">'JUL 2025 BVA'!$G$206</definedName>
    <definedName name="QB_ROW_147260" localSheetId="1" hidden="1">'JUL 2025 MTD I&amp;E'!$G$205</definedName>
    <definedName name="QB_ROW_147260" localSheetId="2" hidden="1">'JUL 2025 YTD I&amp;E'!$G$206</definedName>
    <definedName name="QB_ROW_148030" localSheetId="0" hidden="1">'JUL 2025 Balance Sheet'!$D$5</definedName>
    <definedName name="QB_ROW_148330" localSheetId="0" hidden="1">'JUL 2025 Balance Sheet'!$D$14</definedName>
    <definedName name="QB_ROW_149260" localSheetId="5" hidden="1">'JUL 2025 BVA'!$G$209</definedName>
    <definedName name="QB_ROW_149260" localSheetId="1" hidden="1">'JUL 2025 MTD I&amp;E'!$G$208</definedName>
    <definedName name="QB_ROW_149260" localSheetId="2" hidden="1">'JUL 2025 YTD I&amp;E'!$G$209</definedName>
    <definedName name="QB_ROW_150260" localSheetId="5" hidden="1">'JUL 2025 BVA'!$G$210</definedName>
    <definedName name="QB_ROW_150260" localSheetId="1" hidden="1">'JUL 2025 MTD I&amp;E'!$G$209</definedName>
    <definedName name="QB_ROW_150260" localSheetId="2" hidden="1">'JUL 2025 YTD I&amp;E'!$G$210</definedName>
    <definedName name="QB_ROW_15250" localSheetId="0" hidden="1">'JUL 2025 Balance Sheet'!$F$63</definedName>
    <definedName name="QB_ROW_154260" localSheetId="5" hidden="1">'JUL 2025 BVA'!$G$202</definedName>
    <definedName name="QB_ROW_154260" localSheetId="1" hidden="1">'JUL 2025 MTD I&amp;E'!$G$201</definedName>
    <definedName name="QB_ROW_154260" localSheetId="2" hidden="1">'JUL 2025 YTD I&amp;E'!$G$202</definedName>
    <definedName name="QB_ROW_155260" localSheetId="5" hidden="1">'JUL 2025 BVA'!$G$203</definedName>
    <definedName name="QB_ROW_155260" localSheetId="1" hidden="1">'JUL 2025 MTD I&amp;E'!$G$202</definedName>
    <definedName name="QB_ROW_155260" localSheetId="2" hidden="1">'JUL 2025 YTD I&amp;E'!$G$203</definedName>
    <definedName name="QB_ROW_156040" localSheetId="3" hidden="1">'JUL 2025 General Ledger'!$E$259</definedName>
    <definedName name="QB_ROW_156050" localSheetId="3" hidden="1">'JUL 2025 General Ledger'!$F$266</definedName>
    <definedName name="QB_ROW_156070" localSheetId="5" hidden="1">'JUL 2025 BVA'!$H$124</definedName>
    <definedName name="QB_ROW_156070" localSheetId="1" hidden="1">'JUL 2025 MTD I&amp;E'!$H$123</definedName>
    <definedName name="QB_ROW_156070" localSheetId="2" hidden="1">'JUL 2025 YTD I&amp;E'!$H$124</definedName>
    <definedName name="QB_ROW_156280" localSheetId="5" hidden="1">'JUL 2025 BVA'!$I$126</definedName>
    <definedName name="QB_ROW_156280" localSheetId="1" hidden="1">'JUL 2025 MTD I&amp;E'!$I$125</definedName>
    <definedName name="QB_ROW_156280" localSheetId="2" hidden="1">'JUL 2025 YTD I&amp;E'!$I$126</definedName>
    <definedName name="QB_ROW_156340" localSheetId="3" hidden="1">'JUL 2025 General Ledger'!$E$270</definedName>
    <definedName name="QB_ROW_156350" localSheetId="3" hidden="1">'JUL 2025 General Ledger'!$F$269</definedName>
    <definedName name="QB_ROW_156370" localSheetId="5" hidden="1">'JUL 2025 BVA'!$H$127</definedName>
    <definedName name="QB_ROW_156370" localSheetId="1" hidden="1">'JUL 2025 MTD I&amp;E'!$H$126</definedName>
    <definedName name="QB_ROW_156370" localSheetId="2" hidden="1">'JUL 2025 YTD I&amp;E'!$H$127</definedName>
    <definedName name="QB_ROW_157070" localSheetId="5" hidden="1">'JUL 2025 BVA'!$H$132</definedName>
    <definedName name="QB_ROW_157070" localSheetId="1" hidden="1">'JUL 2025 MTD I&amp;E'!$H$131</definedName>
    <definedName name="QB_ROW_157070" localSheetId="2" hidden="1">'JUL 2025 YTD I&amp;E'!$H$132</definedName>
    <definedName name="QB_ROW_157280" localSheetId="5" hidden="1">'JUL 2025 BVA'!$I$134</definedName>
    <definedName name="QB_ROW_157280" localSheetId="1" hidden="1">'JUL 2025 MTD I&amp;E'!$I$133</definedName>
    <definedName name="QB_ROW_157280" localSheetId="2" hidden="1">'JUL 2025 YTD I&amp;E'!$I$134</definedName>
    <definedName name="QB_ROW_157370" localSheetId="5" hidden="1">'JUL 2025 BVA'!$H$135</definedName>
    <definedName name="QB_ROW_157370" localSheetId="1" hidden="1">'JUL 2025 MTD I&amp;E'!$H$134</definedName>
    <definedName name="QB_ROW_157370" localSheetId="2" hidden="1">'JUL 2025 YTD I&amp;E'!$H$135</definedName>
    <definedName name="QB_ROW_161250" localSheetId="5" hidden="1">'JUL 2025 BVA'!$F$224</definedName>
    <definedName name="QB_ROW_161250" localSheetId="1" hidden="1">'JUL 2025 MTD I&amp;E'!$F$223</definedName>
    <definedName name="QB_ROW_161250" localSheetId="2" hidden="1">'JUL 2025 YTD I&amp;E'!$F$224</definedName>
    <definedName name="QB_ROW_164040" localSheetId="3" hidden="1">'JUL 2025 General Ledger'!$E$289</definedName>
    <definedName name="QB_ROW_164270" localSheetId="5" hidden="1">'JUL 2025 BVA'!$H$142</definedName>
    <definedName name="QB_ROW_164270" localSheetId="1" hidden="1">'JUL 2025 MTD I&amp;E'!$H$141</definedName>
    <definedName name="QB_ROW_164270" localSheetId="2" hidden="1">'JUL 2025 YTD I&amp;E'!$H$142</definedName>
    <definedName name="QB_ROW_164340" localSheetId="3" hidden="1">'JUL 2025 General Ledger'!$E$291</definedName>
    <definedName name="QB_ROW_165040" localSheetId="3" hidden="1">'JUL 2025 General Ledger'!$E$173</definedName>
    <definedName name="QB_ROW_165270" localSheetId="5" hidden="1">'JUL 2025 BVA'!$H$91</definedName>
    <definedName name="QB_ROW_165270" localSheetId="1" hidden="1">'JUL 2025 MTD I&amp;E'!$H$91</definedName>
    <definedName name="QB_ROW_165270" localSheetId="2" hidden="1">'JUL 2025 YTD I&amp;E'!$H$91</definedName>
    <definedName name="QB_ROW_165340" localSheetId="3" hidden="1">'JUL 2025 General Ledger'!$E$177</definedName>
    <definedName name="QB_ROW_167050" localSheetId="3" hidden="1">'JUL 2025 General Ledger'!$F$304</definedName>
    <definedName name="QB_ROW_167280" localSheetId="5" hidden="1">'JUL 2025 BVA'!$I$150</definedName>
    <definedName name="QB_ROW_167280" localSheetId="1" hidden="1">'JUL 2025 MTD I&amp;E'!$I$149</definedName>
    <definedName name="QB_ROW_167280" localSheetId="2" hidden="1">'JUL 2025 YTD I&amp;E'!$I$150</definedName>
    <definedName name="QB_ROW_167350" localSheetId="3" hidden="1">'JUL 2025 General Ledger'!$F$306</definedName>
    <definedName name="QB_ROW_169240" localSheetId="0" hidden="1">'JUL 2025 Balance Sheet'!$E$39</definedName>
    <definedName name="QB_ROW_17221" localSheetId="0" hidden="1">'JUL 2025 Balance Sheet'!$C$86</definedName>
    <definedName name="QB_ROW_17250" localSheetId="0" hidden="1">'JUL 2025 Balance Sheet'!$F$54</definedName>
    <definedName name="QB_ROW_174230" localSheetId="0" hidden="1">'JUL 2025 Balance Sheet'!$D$81</definedName>
    <definedName name="QB_ROW_177260" localSheetId="5" hidden="1">'JUL 2025 BVA'!$G$56</definedName>
    <definedName name="QB_ROW_177260" localSheetId="1" hidden="1">'JUL 2025 MTD I&amp;E'!$G$56</definedName>
    <definedName name="QB_ROW_177260" localSheetId="2" hidden="1">'JUL 2025 YTD I&amp;E'!$G$56</definedName>
    <definedName name="QB_ROW_178260" localSheetId="5" hidden="1">'JUL 2025 BVA'!$G$52</definedName>
    <definedName name="QB_ROW_178260" localSheetId="1" hidden="1">'JUL 2025 MTD I&amp;E'!$G$52</definedName>
    <definedName name="QB_ROW_178260" localSheetId="2" hidden="1">'JUL 2025 YTD I&amp;E'!$G$52</definedName>
    <definedName name="QB_ROW_18220" localSheetId="0" hidden="1">'JUL 2025 Balance Sheet'!$C$29</definedName>
    <definedName name="QB_ROW_18301" localSheetId="5" hidden="1">'JUL 2025 BVA'!$A$314</definedName>
    <definedName name="QB_ROW_18301" localSheetId="1" hidden="1">'JUL 2025 MTD I&amp;E'!$A$310</definedName>
    <definedName name="QB_ROW_18301" localSheetId="2" hidden="1">'JUL 2025 YTD I&amp;E'!$A$314</definedName>
    <definedName name="QB_ROW_184030" localSheetId="3" hidden="1">'JUL 2025 General Ledger'!$D$362</definedName>
    <definedName name="QB_ROW_184260" localSheetId="5" hidden="1">'JUL 2025 BVA'!$G$199</definedName>
    <definedName name="QB_ROW_184260" localSheetId="1" hidden="1">'JUL 2025 MTD I&amp;E'!$G$198</definedName>
    <definedName name="QB_ROW_184260" localSheetId="2" hidden="1">'JUL 2025 YTD I&amp;E'!$G$199</definedName>
    <definedName name="QB_ROW_184330" localSheetId="3" hidden="1">'JUL 2025 General Ledger'!$D$364</definedName>
    <definedName name="QB_ROW_185040" localSheetId="3" hidden="1">'JUL 2025 General Ledger'!$E$292</definedName>
    <definedName name="QB_ROW_185270" localSheetId="5" hidden="1">'JUL 2025 BVA'!$H$143</definedName>
    <definedName name="QB_ROW_185270" localSheetId="1" hidden="1">'JUL 2025 MTD I&amp;E'!$H$142</definedName>
    <definedName name="QB_ROW_185270" localSheetId="2" hidden="1">'JUL 2025 YTD I&amp;E'!$H$143</definedName>
    <definedName name="QB_ROW_185340" localSheetId="3" hidden="1">'JUL 2025 General Ledger'!$E$294</definedName>
    <definedName name="QB_ROW_187020" localSheetId="0" hidden="1">'JUL 2025 Balance Sheet'!$C$76</definedName>
    <definedName name="QB_ROW_187320" localSheetId="0" hidden="1">'JUL 2025 Balance Sheet'!$C$83</definedName>
    <definedName name="QB_ROW_190010" localSheetId="3" hidden="1">'JUL 2025 General Ledger'!$B$384</definedName>
    <definedName name="QB_ROW_190040" localSheetId="5" hidden="1">'JUL 2025 BVA'!$E$227</definedName>
    <definedName name="QB_ROW_190040" localSheetId="1" hidden="1">'JUL 2025 MTD I&amp;E'!$E$226</definedName>
    <definedName name="QB_ROW_190040" localSheetId="2" hidden="1">'JUL 2025 YTD I&amp;E'!$E$227</definedName>
    <definedName name="QB_ROW_19011" localSheetId="5" hidden="1">'JUL 2025 BVA'!$B$3</definedName>
    <definedName name="QB_ROW_19011" localSheetId="1" hidden="1">'JUL 2025 MTD I&amp;E'!$B$3</definedName>
    <definedName name="QB_ROW_19011" localSheetId="2" hidden="1">'JUL 2025 YTD I&amp;E'!$B$3</definedName>
    <definedName name="QB_ROW_190250" localSheetId="5" hidden="1">'JUL 2025 BVA'!$F$241</definedName>
    <definedName name="QB_ROW_190250" localSheetId="1" hidden="1">'JUL 2025 MTD I&amp;E'!$F$240</definedName>
    <definedName name="QB_ROW_190250" localSheetId="2" hidden="1">'JUL 2025 YTD I&amp;E'!$F$241</definedName>
    <definedName name="QB_ROW_190310" localSheetId="3" hidden="1">'JUL 2025 General Ledger'!$B$408</definedName>
    <definedName name="QB_ROW_190340" localSheetId="5" hidden="1">'JUL 2025 BVA'!$E$242</definedName>
    <definedName name="QB_ROW_190340" localSheetId="1" hidden="1">'JUL 2025 MTD I&amp;E'!$E$241</definedName>
    <definedName name="QB_ROW_190340" localSheetId="2" hidden="1">'JUL 2025 YTD I&amp;E'!$E$242</definedName>
    <definedName name="QB_ROW_19311" localSheetId="5" hidden="1">'JUL 2025 BVA'!$B$258</definedName>
    <definedName name="QB_ROW_19311" localSheetId="1" hidden="1">'JUL 2025 MTD I&amp;E'!$B$257</definedName>
    <definedName name="QB_ROW_19311" localSheetId="2" hidden="1">'JUL 2025 YTD I&amp;E'!$B$258</definedName>
    <definedName name="QB_ROW_193220" localSheetId="0" hidden="1">'JUL 2025 Balance Sheet'!$C$75</definedName>
    <definedName name="QB_ROW_19350" localSheetId="5" hidden="1">'JUL 2025 BVA'!$F$48</definedName>
    <definedName name="QB_ROW_19350" localSheetId="1" hidden="1">'JUL 2025 MTD I&amp;E'!$F$48</definedName>
    <definedName name="QB_ROW_19350" localSheetId="2" hidden="1">'JUL 2025 YTD I&amp;E'!$F$48</definedName>
    <definedName name="QB_ROW_196260" localSheetId="5" hidden="1">'JUL 2025 BVA'!$G$200</definedName>
    <definedName name="QB_ROW_196260" localSheetId="1" hidden="1">'JUL 2025 MTD I&amp;E'!$G$199</definedName>
    <definedName name="QB_ROW_196260" localSheetId="2" hidden="1">'JUL 2025 YTD I&amp;E'!$G$200</definedName>
    <definedName name="QB_ROW_198040" localSheetId="3" hidden="1">'JUL 2025 General Ledger'!$E$140</definedName>
    <definedName name="QB_ROW_198070" localSheetId="5" hidden="1">'JUL 2025 BVA'!$H$77</definedName>
    <definedName name="QB_ROW_198070" localSheetId="1" hidden="1">'JUL 2025 MTD I&amp;E'!$H$77</definedName>
    <definedName name="QB_ROW_198070" localSheetId="2" hidden="1">'JUL 2025 YTD I&amp;E'!$H$77</definedName>
    <definedName name="QB_ROW_198280" localSheetId="5" hidden="1">'JUL 2025 BVA'!$I$86</definedName>
    <definedName name="QB_ROW_198280" localSheetId="1" hidden="1">'JUL 2025 MTD I&amp;E'!$I$86</definedName>
    <definedName name="QB_ROW_198280" localSheetId="2" hidden="1">'JUL 2025 YTD I&amp;E'!$I$86</definedName>
    <definedName name="QB_ROW_198340" localSheetId="3" hidden="1">'JUL 2025 General Ledger'!$E$156</definedName>
    <definedName name="QB_ROW_198370" localSheetId="5" hidden="1">'JUL 2025 BVA'!$H$87</definedName>
    <definedName name="QB_ROW_198370" localSheetId="1" hidden="1">'JUL 2025 MTD I&amp;E'!$H$87</definedName>
    <definedName name="QB_ROW_198370" localSheetId="2" hidden="1">'JUL 2025 YTD I&amp;E'!$H$87</definedName>
    <definedName name="QB_ROW_199250" localSheetId="5" hidden="1">'JUL 2025 BVA'!$F$235</definedName>
    <definedName name="QB_ROW_199250" localSheetId="1" hidden="1">'JUL 2025 MTD I&amp;E'!$F$234</definedName>
    <definedName name="QB_ROW_199250" localSheetId="2" hidden="1">'JUL 2025 YTD I&amp;E'!$F$235</definedName>
    <definedName name="QB_ROW_200270" localSheetId="5" hidden="1">'JUL 2025 BVA'!$H$154</definedName>
    <definedName name="QB_ROW_200270" localSheetId="1" hidden="1">'JUL 2025 MTD I&amp;E'!$H$153</definedName>
    <definedName name="QB_ROW_200270" localSheetId="2" hidden="1">'JUL 2025 YTD I&amp;E'!$H$154</definedName>
    <definedName name="QB_ROW_20031" localSheetId="5" hidden="1">'JUL 2025 BVA'!$D$4</definedName>
    <definedName name="QB_ROW_20031" localSheetId="1" hidden="1">'JUL 2025 MTD I&amp;E'!$D$4</definedName>
    <definedName name="QB_ROW_20031" localSheetId="2" hidden="1">'JUL 2025 YTD I&amp;E'!$D$4</definedName>
    <definedName name="QB_ROW_202010" localSheetId="3" hidden="1">'JUL 2025 General Ledger'!$B$425</definedName>
    <definedName name="QB_ROW_2021" localSheetId="0" hidden="1">'JUL 2025 Balance Sheet'!$C$4</definedName>
    <definedName name="QB_ROW_202240" localSheetId="5" hidden="1">'JUL 2025 BVA'!$E$256</definedName>
    <definedName name="QB_ROW_202240" localSheetId="1" hidden="1">'JUL 2025 MTD I&amp;E'!$E$255</definedName>
    <definedName name="QB_ROW_202240" localSheetId="2" hidden="1">'JUL 2025 YTD I&amp;E'!$E$256</definedName>
    <definedName name="QB_ROW_202310" localSheetId="3" hidden="1">'JUL 2025 General Ledger'!$B$428</definedName>
    <definedName name="QB_ROW_20331" localSheetId="5" hidden="1">'JUL 2025 BVA'!$D$30</definedName>
    <definedName name="QB_ROW_20331" localSheetId="1" hidden="1">'JUL 2025 MTD I&amp;E'!$D$30</definedName>
    <definedName name="QB_ROW_20331" localSheetId="2" hidden="1">'JUL 2025 YTD I&amp;E'!$D$30</definedName>
    <definedName name="QB_ROW_206050" localSheetId="3" hidden="1">'JUL 2025 General Ledger'!$F$150</definedName>
    <definedName name="QB_ROW_206280" localSheetId="5" hidden="1">'JUL 2025 BVA'!$I$80</definedName>
    <definedName name="QB_ROW_206280" localSheetId="1" hidden="1">'JUL 2025 MTD I&amp;E'!$I$80</definedName>
    <definedName name="QB_ROW_206280" localSheetId="2" hidden="1">'JUL 2025 YTD I&amp;E'!$I$80</definedName>
    <definedName name="QB_ROW_206350" localSheetId="3" hidden="1">'JUL 2025 General Ledger'!$F$152</definedName>
    <definedName name="QB_ROW_207020" localSheetId="3" hidden="1">'JUL 2025 General Ledger'!$C$385</definedName>
    <definedName name="QB_ROW_207030" localSheetId="3" hidden="1">'JUL 2025 General Ledger'!$D$393</definedName>
    <definedName name="QB_ROW_207050" localSheetId="5" hidden="1">'JUL 2025 BVA'!$F$229</definedName>
    <definedName name="QB_ROW_207050" localSheetId="1" hidden="1">'JUL 2025 MTD I&amp;E'!$F$228</definedName>
    <definedName name="QB_ROW_207050" localSheetId="2" hidden="1">'JUL 2025 YTD I&amp;E'!$F$229</definedName>
    <definedName name="QB_ROW_207260" localSheetId="5" hidden="1">'JUL 2025 BVA'!$G$233</definedName>
    <definedName name="QB_ROW_207260" localSheetId="1" hidden="1">'JUL 2025 MTD I&amp;E'!$G$232</definedName>
    <definedName name="QB_ROW_207260" localSheetId="2" hidden="1">'JUL 2025 YTD I&amp;E'!$G$233</definedName>
    <definedName name="QB_ROW_207320" localSheetId="3" hidden="1">'JUL 2025 General Ledger'!$C$402</definedName>
    <definedName name="QB_ROW_207330" localSheetId="3" hidden="1">'JUL 2025 General Ledger'!$D$401</definedName>
    <definedName name="QB_ROW_207350" localSheetId="5" hidden="1">'JUL 2025 BVA'!$F$234</definedName>
    <definedName name="QB_ROW_207350" localSheetId="1" hidden="1">'JUL 2025 MTD I&amp;E'!$F$233</definedName>
    <definedName name="QB_ROW_207350" localSheetId="2" hidden="1">'JUL 2025 YTD I&amp;E'!$F$234</definedName>
    <definedName name="QB_ROW_208250" localSheetId="5" hidden="1">'JUL 2025 BVA'!$F$228</definedName>
    <definedName name="QB_ROW_208250" localSheetId="1" hidden="1">'JUL 2025 MTD I&amp;E'!$F$227</definedName>
    <definedName name="QB_ROW_208250" localSheetId="2" hidden="1">'JUL 2025 YTD I&amp;E'!$F$228</definedName>
    <definedName name="QB_ROW_210040" localSheetId="5" hidden="1">'JUL 2025 BVA'!$E$222</definedName>
    <definedName name="QB_ROW_210040" localSheetId="1" hidden="1">'JUL 2025 MTD I&amp;E'!$E$221</definedName>
    <definedName name="QB_ROW_210040" localSheetId="2" hidden="1">'JUL 2025 YTD I&amp;E'!$E$222</definedName>
    <definedName name="QB_ROW_210250" localSheetId="5" hidden="1">'JUL 2025 BVA'!$F$225</definedName>
    <definedName name="QB_ROW_210250" localSheetId="1" hidden="1">'JUL 2025 MTD I&amp;E'!$F$224</definedName>
    <definedName name="QB_ROW_210250" localSheetId="2" hidden="1">'JUL 2025 YTD I&amp;E'!$F$225</definedName>
    <definedName name="QB_ROW_21031" localSheetId="5" hidden="1">'JUL 2025 BVA'!$D$32</definedName>
    <definedName name="QB_ROW_21031" localSheetId="1" hidden="1">'JUL 2025 MTD I&amp;E'!$D$32</definedName>
    <definedName name="QB_ROW_21031" localSheetId="2" hidden="1">'JUL 2025 YTD I&amp;E'!$D$32</definedName>
    <definedName name="QB_ROW_210340" localSheetId="5" hidden="1">'JUL 2025 BVA'!$E$226</definedName>
    <definedName name="QB_ROW_210340" localSheetId="1" hidden="1">'JUL 2025 MTD I&amp;E'!$E$225</definedName>
    <definedName name="QB_ROW_210340" localSheetId="2" hidden="1">'JUL 2025 YTD I&amp;E'!$E$226</definedName>
    <definedName name="QB_ROW_212250" localSheetId="5" hidden="1">'JUL 2025 BVA'!$F$20</definedName>
    <definedName name="QB_ROW_212250" localSheetId="1" hidden="1">'JUL 2025 MTD I&amp;E'!$F$20</definedName>
    <definedName name="QB_ROW_212250" localSheetId="2" hidden="1">'JUL 2025 YTD I&amp;E'!$F$20</definedName>
    <definedName name="QB_ROW_21331" localSheetId="5" hidden="1">'JUL 2025 BVA'!$D$257</definedName>
    <definedName name="QB_ROW_21331" localSheetId="1" hidden="1">'JUL 2025 MTD I&amp;E'!$D$256</definedName>
    <definedName name="QB_ROW_21331" localSheetId="2" hidden="1">'JUL 2025 YTD I&amp;E'!$D$257</definedName>
    <definedName name="QB_ROW_215260" localSheetId="5" hidden="1">'JUL 2025 BVA'!$G$189</definedName>
    <definedName name="QB_ROW_215260" localSheetId="1" hidden="1">'JUL 2025 MTD I&amp;E'!$G$188</definedName>
    <definedName name="QB_ROW_215260" localSheetId="2" hidden="1">'JUL 2025 YTD I&amp;E'!$G$189</definedName>
    <definedName name="QB_ROW_217050" localSheetId="3" hidden="1">'JUL 2025 General Ledger'!$F$153</definedName>
    <definedName name="QB_ROW_217280" localSheetId="5" hidden="1">'JUL 2025 BVA'!$I$82</definedName>
    <definedName name="QB_ROW_217280" localSheetId="1" hidden="1">'JUL 2025 MTD I&amp;E'!$I$82</definedName>
    <definedName name="QB_ROW_217280" localSheetId="2" hidden="1">'JUL 2025 YTD I&amp;E'!$I$82</definedName>
    <definedName name="QB_ROW_217350" localSheetId="3" hidden="1">'JUL 2025 General Ledger'!$F$155</definedName>
    <definedName name="QB_ROW_218050" localSheetId="3" hidden="1">'JUL 2025 General Ledger'!$F$147</definedName>
    <definedName name="QB_ROW_218280" localSheetId="5" hidden="1">'JUL 2025 BVA'!$I$79</definedName>
    <definedName name="QB_ROW_218280" localSheetId="1" hidden="1">'JUL 2025 MTD I&amp;E'!$I$79</definedName>
    <definedName name="QB_ROW_218280" localSheetId="2" hidden="1">'JUL 2025 YTD I&amp;E'!$I$79</definedName>
    <definedName name="QB_ROW_218350" localSheetId="3" hidden="1">'JUL 2025 General Ledger'!$F$149</definedName>
    <definedName name="QB_ROW_220040" localSheetId="3" hidden="1">'JUL 2025 General Ledger'!$E$295</definedName>
    <definedName name="QB_ROW_22011" localSheetId="5" hidden="1">'JUL 2025 BVA'!$B$259</definedName>
    <definedName name="QB_ROW_22011" localSheetId="1" hidden="1">'JUL 2025 MTD I&amp;E'!$B$258</definedName>
    <definedName name="QB_ROW_22011" localSheetId="2" hidden="1">'JUL 2025 YTD I&amp;E'!$B$259</definedName>
    <definedName name="QB_ROW_220270" localSheetId="5" hidden="1">'JUL 2025 BVA'!$H$144</definedName>
    <definedName name="QB_ROW_220270" localSheetId="1" hidden="1">'JUL 2025 MTD I&amp;E'!$H$143</definedName>
    <definedName name="QB_ROW_220270" localSheetId="2" hidden="1">'JUL 2025 YTD I&amp;E'!$H$144</definedName>
    <definedName name="QB_ROW_220340" localSheetId="3" hidden="1">'JUL 2025 General Ledger'!$E$297</definedName>
    <definedName name="QB_ROW_221040" localSheetId="3" hidden="1">'JUL 2025 General Ledger'!$E$273</definedName>
    <definedName name="QB_ROW_221270" localSheetId="5" hidden="1">'JUL 2025 BVA'!$H$140</definedName>
    <definedName name="QB_ROW_221270" localSheetId="1" hidden="1">'JUL 2025 MTD I&amp;E'!$H$139</definedName>
    <definedName name="QB_ROW_221270" localSheetId="2" hidden="1">'JUL 2025 YTD I&amp;E'!$H$140</definedName>
    <definedName name="QB_ROW_221340" localSheetId="3" hidden="1">'JUL 2025 General Ledger'!$E$281</definedName>
    <definedName name="QB_ROW_222020" localSheetId="3" hidden="1">'JUL 2025 General Ledger'!$C$45</definedName>
    <definedName name="QB_ROW_222250" localSheetId="5" hidden="1">'JUL 2025 BVA'!$F$21</definedName>
    <definedName name="QB_ROW_222250" localSheetId="1" hidden="1">'JUL 2025 MTD I&amp;E'!$F$21</definedName>
    <definedName name="QB_ROW_222250" localSheetId="2" hidden="1">'JUL 2025 YTD I&amp;E'!$F$21</definedName>
    <definedName name="QB_ROW_222320" localSheetId="3" hidden="1">'JUL 2025 General Ledger'!$C$47</definedName>
    <definedName name="QB_ROW_22311" localSheetId="5" hidden="1">'JUL 2025 BVA'!$B$313</definedName>
    <definedName name="QB_ROW_22311" localSheetId="1" hidden="1">'JUL 2025 MTD I&amp;E'!$B$309</definedName>
    <definedName name="QB_ROW_22311" localSheetId="2" hidden="1">'JUL 2025 YTD I&amp;E'!$B$313</definedName>
    <definedName name="QB_ROW_2240" localSheetId="0" hidden="1">'JUL 2025 Balance Sheet'!$E$12</definedName>
    <definedName name="QB_ROW_226260" localSheetId="5" hidden="1">'JUL 2025 BVA'!$G$205</definedName>
    <definedName name="QB_ROW_226260" localSheetId="1" hidden="1">'JUL 2025 MTD I&amp;E'!$G$204</definedName>
    <definedName name="QB_ROW_226260" localSheetId="2" hidden="1">'JUL 2025 YTD I&amp;E'!$G$205</definedName>
    <definedName name="QB_ROW_227020" localSheetId="3" hidden="1">'JUL 2025 General Ledger'!$C$335</definedName>
    <definedName name="QB_ROW_227250" localSheetId="5" hidden="1">'JUL 2025 BVA'!$F$172</definedName>
    <definedName name="QB_ROW_227250" localSheetId="1" hidden="1">'JUL 2025 MTD I&amp;E'!$F$171</definedName>
    <definedName name="QB_ROW_227250" localSheetId="2" hidden="1">'JUL 2025 YTD I&amp;E'!$F$172</definedName>
    <definedName name="QB_ROW_227320" localSheetId="3" hidden="1">'JUL 2025 General Ledger'!$C$337</definedName>
    <definedName name="QB_ROW_23021" localSheetId="5" hidden="1">'JUL 2025 BVA'!$C$260</definedName>
    <definedName name="QB_ROW_23021" localSheetId="1" hidden="1">'JUL 2025 MTD I&amp;E'!$C$259</definedName>
    <definedName name="QB_ROW_23021" localSheetId="2" hidden="1">'JUL 2025 YTD I&amp;E'!$C$260</definedName>
    <definedName name="QB_ROW_2321" localSheetId="0" hidden="1">'JUL 2025 Balance Sheet'!$C$15</definedName>
    <definedName name="QB_ROW_23250" localSheetId="5" hidden="1">'JUL 2025 BVA'!$F$16</definedName>
    <definedName name="QB_ROW_23250" localSheetId="1" hidden="1">'JUL 2025 MTD I&amp;E'!$F$16</definedName>
    <definedName name="QB_ROW_23250" localSheetId="2" hidden="1">'JUL 2025 YTD I&amp;E'!$F$16</definedName>
    <definedName name="QB_ROW_23321" localSheetId="5" hidden="1">'JUL 2025 BVA'!$C$288</definedName>
    <definedName name="QB_ROW_23321" localSheetId="1" hidden="1">'JUL 2025 MTD I&amp;E'!$C$284</definedName>
    <definedName name="QB_ROW_23321" localSheetId="2" hidden="1">'JUL 2025 YTD I&amp;E'!$C$288</definedName>
    <definedName name="QB_ROW_237230" localSheetId="0" hidden="1">'JUL 2025 Balance Sheet'!$D$17</definedName>
    <definedName name="QB_ROW_24021" localSheetId="5" hidden="1">'JUL 2025 BVA'!$C$289</definedName>
    <definedName name="QB_ROW_24021" localSheetId="1" hidden="1">'JUL 2025 MTD I&amp;E'!$C$285</definedName>
    <definedName name="QB_ROW_24021" localSheetId="2" hidden="1">'JUL 2025 YTD I&amp;E'!$C$289</definedName>
    <definedName name="QB_ROW_24250" localSheetId="5" hidden="1">'JUL 2025 BVA'!$F$17</definedName>
    <definedName name="QB_ROW_24250" localSheetId="1" hidden="1">'JUL 2025 MTD I&amp;E'!$F$17</definedName>
    <definedName name="QB_ROW_24250" localSheetId="2" hidden="1">'JUL 2025 YTD I&amp;E'!$F$17</definedName>
    <definedName name="QB_ROW_24321" localSheetId="5" hidden="1">'JUL 2025 BVA'!$C$312</definedName>
    <definedName name="QB_ROW_24321" localSheetId="1" hidden="1">'JUL 2025 MTD I&amp;E'!$C$308</definedName>
    <definedName name="QB_ROW_24321" localSheetId="2" hidden="1">'JUL 2025 YTD I&amp;E'!$C$312</definedName>
    <definedName name="QB_ROW_243240" localSheetId="0" hidden="1">'JUL 2025 Balance Sheet'!$E$46</definedName>
    <definedName name="QB_ROW_244230" localSheetId="0" hidden="1">'JUL 2025 Balance Sheet'!$D$82</definedName>
    <definedName name="QB_ROW_25020" localSheetId="3" hidden="1">'JUL 2025 General Ledger'!$C$117</definedName>
    <definedName name="QB_ROW_25030" localSheetId="3" hidden="1">'JUL 2025 General Ledger'!$D$124</definedName>
    <definedName name="QB_ROW_25050" localSheetId="5" hidden="1">'JUL 2025 BVA'!$F$63</definedName>
    <definedName name="QB_ROW_25050" localSheetId="1" hidden="1">'JUL 2025 MTD I&amp;E'!$F$63</definedName>
    <definedName name="QB_ROW_25050" localSheetId="2" hidden="1">'JUL 2025 YTD I&amp;E'!$F$63</definedName>
    <definedName name="QB_ROW_251220" localSheetId="0" hidden="1">'JUL 2025 Balance Sheet'!$C$25</definedName>
    <definedName name="QB_ROW_25260" localSheetId="5" hidden="1">'JUL 2025 BVA'!$G$70</definedName>
    <definedName name="QB_ROW_25260" localSheetId="1" hidden="1">'JUL 2025 MTD I&amp;E'!$G$70</definedName>
    <definedName name="QB_ROW_25260" localSheetId="2" hidden="1">'JUL 2025 YTD I&amp;E'!$G$70</definedName>
    <definedName name="QB_ROW_25301" localSheetId="3" hidden="1">'JUL 2025 General Ledger'!$A$487</definedName>
    <definedName name="QB_ROW_25320" localSheetId="3" hidden="1">'JUL 2025 General Ledger'!$C$131</definedName>
    <definedName name="QB_ROW_25330" localSheetId="3" hidden="1">'JUL 2025 General Ledger'!$D$130</definedName>
    <definedName name="QB_ROW_25350" localSheetId="5" hidden="1">'JUL 2025 BVA'!$F$71</definedName>
    <definedName name="QB_ROW_25350" localSheetId="1" hidden="1">'JUL 2025 MTD I&amp;E'!$F$71</definedName>
    <definedName name="QB_ROW_25350" localSheetId="2" hidden="1">'JUL 2025 YTD I&amp;E'!$F$71</definedName>
    <definedName name="QB_ROW_259270" localSheetId="5" hidden="1">'JUL 2025 BVA'!$H$92</definedName>
    <definedName name="QB_ROW_259270" localSheetId="1" hidden="1">'JUL 2025 MTD I&amp;E'!$H$92</definedName>
    <definedName name="QB_ROW_259270" localSheetId="2" hidden="1">'JUL 2025 YTD I&amp;E'!$H$92</definedName>
    <definedName name="QB_ROW_260040" localSheetId="3" hidden="1">'JUL 2025 General Ledger'!$E$178</definedName>
    <definedName name="QB_ROW_260270" localSheetId="5" hidden="1">'JUL 2025 BVA'!$H$93</definedName>
    <definedName name="QB_ROW_260270" localSheetId="1" hidden="1">'JUL 2025 MTD I&amp;E'!$H$93</definedName>
    <definedName name="QB_ROW_260270" localSheetId="2" hidden="1">'JUL 2025 YTD I&amp;E'!$H$93</definedName>
    <definedName name="QB_ROW_260340" localSheetId="3" hidden="1">'JUL 2025 General Ledger'!$E$187</definedName>
    <definedName name="QB_ROW_261260" localSheetId="5" hidden="1">'JUL 2025 BVA'!$G$252</definedName>
    <definedName name="QB_ROW_261260" localSheetId="1" hidden="1">'JUL 2025 MTD I&amp;E'!$G$251</definedName>
    <definedName name="QB_ROW_261260" localSheetId="2" hidden="1">'JUL 2025 YTD I&amp;E'!$G$252</definedName>
    <definedName name="QB_ROW_264030" localSheetId="3" hidden="1">'JUL 2025 General Ledger'!$D$386</definedName>
    <definedName name="QB_ROW_264260" localSheetId="5" hidden="1">'JUL 2025 BVA'!$G$230</definedName>
    <definedName name="QB_ROW_264260" localSheetId="1" hidden="1">'JUL 2025 MTD I&amp;E'!$G$229</definedName>
    <definedName name="QB_ROW_264260" localSheetId="2" hidden="1">'JUL 2025 YTD I&amp;E'!$G$230</definedName>
    <definedName name="QB_ROW_264330" localSheetId="3" hidden="1">'JUL 2025 General Ledger'!$D$389</definedName>
    <definedName name="QB_ROW_27020" localSheetId="3" hidden="1">'JUL 2025 General Ledger'!$C$112</definedName>
    <definedName name="QB_ROW_270220" localSheetId="0" hidden="1">'JUL 2025 Balance Sheet'!$C$27</definedName>
    <definedName name="QB_ROW_27050" localSheetId="5" hidden="1">'JUL 2025 BVA'!$F$55</definedName>
    <definedName name="QB_ROW_27050" localSheetId="1" hidden="1">'JUL 2025 MTD I&amp;E'!$F$55</definedName>
    <definedName name="QB_ROW_27050" localSheetId="2" hidden="1">'JUL 2025 YTD I&amp;E'!$F$55</definedName>
    <definedName name="QB_ROW_272220" localSheetId="0" hidden="1">'JUL 2025 Balance Sheet'!$C$31</definedName>
    <definedName name="QB_ROW_27260" localSheetId="5" hidden="1">'JUL 2025 BVA'!$G$61</definedName>
    <definedName name="QB_ROW_27260" localSheetId="1" hidden="1">'JUL 2025 MTD I&amp;E'!$G$61</definedName>
    <definedName name="QB_ROW_27260" localSheetId="2" hidden="1">'JUL 2025 YTD I&amp;E'!$G$61</definedName>
    <definedName name="QB_ROW_27320" localSheetId="3" hidden="1">'JUL 2025 General Ledger'!$C$116</definedName>
    <definedName name="QB_ROW_27350" localSheetId="5" hidden="1">'JUL 2025 BVA'!$F$62</definedName>
    <definedName name="QB_ROW_27350" localSheetId="1" hidden="1">'JUL 2025 MTD I&amp;E'!$F$62</definedName>
    <definedName name="QB_ROW_27350" localSheetId="2" hidden="1">'JUL 2025 YTD I&amp;E'!$F$62</definedName>
    <definedName name="QB_ROW_278270" localSheetId="5" hidden="1">'JUL 2025 BVA'!$H$102</definedName>
    <definedName name="QB_ROW_278270" localSheetId="1" hidden="1">'JUL 2025 MTD I&amp;E'!$H$101</definedName>
    <definedName name="QB_ROW_278270" localSheetId="2" hidden="1">'JUL 2025 YTD I&amp;E'!$H$102</definedName>
    <definedName name="QB_ROW_28260" localSheetId="5" hidden="1">'JUL 2025 BVA'!$G$58</definedName>
    <definedName name="QB_ROW_28260" localSheetId="1" hidden="1">'JUL 2025 MTD I&amp;E'!$G$58</definedName>
    <definedName name="QB_ROW_28260" localSheetId="2" hidden="1">'JUL 2025 YTD I&amp;E'!$G$58</definedName>
    <definedName name="QB_ROW_287280" localSheetId="5" hidden="1">'JUL 2025 BVA'!$I$85</definedName>
    <definedName name="QB_ROW_287280" localSheetId="1" hidden="1">'JUL 2025 MTD I&amp;E'!$I$85</definedName>
    <definedName name="QB_ROW_287280" localSheetId="2" hidden="1">'JUL 2025 YTD I&amp;E'!$I$85</definedName>
    <definedName name="QB_ROW_290220" localSheetId="0" hidden="1">'JUL 2025 Balance Sheet'!$C$26</definedName>
    <definedName name="QB_ROW_293230" localSheetId="0" hidden="1">'JUL 2025 Balance Sheet'!$D$79</definedName>
    <definedName name="QB_ROW_294250" localSheetId="5" hidden="1">'JUL 2025 BVA'!$F$178</definedName>
    <definedName name="QB_ROW_294250" localSheetId="1" hidden="1">'JUL 2025 MTD I&amp;E'!$F$177</definedName>
    <definedName name="QB_ROW_294250" localSheetId="2" hidden="1">'JUL 2025 YTD I&amp;E'!$F$178</definedName>
    <definedName name="QB_ROW_301" localSheetId="0" hidden="1">'JUL 2025 Balance Sheet'!$A$34</definedName>
    <definedName name="QB_ROW_3021" localSheetId="0" hidden="1">'JUL 2025 Balance Sheet'!$C$16</definedName>
    <definedName name="QB_ROW_305020" localSheetId="3" hidden="1">'JUL 2025 General Ledger'!$C$51</definedName>
    <definedName name="QB_ROW_305250" localSheetId="5" hidden="1">'JUL 2025 BVA'!$F$23</definedName>
    <definedName name="QB_ROW_305250" localSheetId="1" hidden="1">'JUL 2025 MTD I&amp;E'!$F$23</definedName>
    <definedName name="QB_ROW_305250" localSheetId="2" hidden="1">'JUL 2025 YTD I&amp;E'!$F$23</definedName>
    <definedName name="QB_ROW_305320" localSheetId="3" hidden="1">'JUL 2025 General Ledger'!$C$53</definedName>
    <definedName name="QB_ROW_306260" localSheetId="5" hidden="1">'JUL 2025 BVA'!$G$67</definedName>
    <definedName name="QB_ROW_306260" localSheetId="1" hidden="1">'JUL 2025 MTD I&amp;E'!$G$67</definedName>
    <definedName name="QB_ROW_306260" localSheetId="2" hidden="1">'JUL 2025 YTD I&amp;E'!$G$67</definedName>
    <definedName name="QB_ROW_307010" localSheetId="3" hidden="1">'JUL 2025 General Ledger'!$B$437</definedName>
    <definedName name="QB_ROW_307030" localSheetId="5" hidden="1">'JUL 2025 BVA'!$D$290</definedName>
    <definedName name="QB_ROW_307030" localSheetId="1" hidden="1">'JUL 2025 MTD I&amp;E'!$D$286</definedName>
    <definedName name="QB_ROW_307030" localSheetId="2" hidden="1">'JUL 2025 YTD I&amp;E'!$D$290</definedName>
    <definedName name="QB_ROW_307240" localSheetId="5" hidden="1">'JUL 2025 BVA'!$E$293</definedName>
    <definedName name="QB_ROW_307240" localSheetId="1" hidden="1">'JUL 2025 MTD I&amp;E'!$E$289</definedName>
    <definedName name="QB_ROW_307240" localSheetId="2" hidden="1">'JUL 2025 YTD I&amp;E'!$E$293</definedName>
    <definedName name="QB_ROW_307310" localSheetId="3" hidden="1">'JUL 2025 General Ledger'!$B$445</definedName>
    <definedName name="QB_ROW_307330" localSheetId="5" hidden="1">'JUL 2025 BVA'!$D$294</definedName>
    <definedName name="QB_ROW_307330" localSheetId="1" hidden="1">'JUL 2025 MTD I&amp;E'!$D$290</definedName>
    <definedName name="QB_ROW_307330" localSheetId="2" hidden="1">'JUL 2025 YTD I&amp;E'!$D$294</definedName>
    <definedName name="QB_ROW_308250" localSheetId="5" hidden="1">'JUL 2025 BVA'!$F$49</definedName>
    <definedName name="QB_ROW_308250" localSheetId="1" hidden="1">'JUL 2025 MTD I&amp;E'!$F$49</definedName>
    <definedName name="QB_ROW_308250" localSheetId="2" hidden="1">'JUL 2025 YTD I&amp;E'!$F$49</definedName>
    <definedName name="QB_ROW_316230" localSheetId="0" hidden="1">'JUL 2025 Balance Sheet'!$D$78</definedName>
    <definedName name="QB_ROW_319040" localSheetId="3" hidden="1">'JUL 2025 General Ledger'!$E$157</definedName>
    <definedName name="QB_ROW_319270" localSheetId="5" hidden="1">'JUL 2025 BVA'!$H$88</definedName>
    <definedName name="QB_ROW_319270" localSheetId="1" hidden="1">'JUL 2025 MTD I&amp;E'!$H$88</definedName>
    <definedName name="QB_ROW_319270" localSheetId="2" hidden="1">'JUL 2025 YTD I&amp;E'!$H$88</definedName>
    <definedName name="QB_ROW_319340" localSheetId="3" hidden="1">'JUL 2025 General Ledger'!$E$172</definedName>
    <definedName name="QB_ROW_321030" localSheetId="3" hidden="1">'JUL 2025 General Ledger'!$D$189</definedName>
    <definedName name="QB_ROW_321060" localSheetId="5" hidden="1">'JUL 2025 BVA'!$G$97</definedName>
    <definedName name="QB_ROW_321060" localSheetId="1" hidden="1">'JUL 2025 MTD I&amp;E'!$G$96</definedName>
    <definedName name="QB_ROW_321060" localSheetId="2" hidden="1">'JUL 2025 YTD I&amp;E'!$G$97</definedName>
    <definedName name="QB_ROW_321270" localSheetId="5" hidden="1">'JUL 2025 BVA'!$H$104</definedName>
    <definedName name="QB_ROW_321270" localSheetId="1" hidden="1">'JUL 2025 MTD I&amp;E'!$H$103</definedName>
    <definedName name="QB_ROW_321270" localSheetId="2" hidden="1">'JUL 2025 YTD I&amp;E'!$H$104</definedName>
    <definedName name="QB_ROW_321330" localSheetId="3" hidden="1">'JUL 2025 General Ledger'!$D$221</definedName>
    <definedName name="QB_ROW_321360" localSheetId="5" hidden="1">'JUL 2025 BVA'!$G$105</definedName>
    <definedName name="QB_ROW_321360" localSheetId="1" hidden="1">'JUL 2025 MTD I&amp;E'!$G$104</definedName>
    <definedName name="QB_ROW_321360" localSheetId="2" hidden="1">'JUL 2025 YTD I&amp;E'!$G$105</definedName>
    <definedName name="QB_ROW_322040" localSheetId="3" hidden="1">'JUL 2025 General Ledger'!$E$205</definedName>
    <definedName name="QB_ROW_322270" localSheetId="5" hidden="1">'JUL 2025 BVA'!$H$100</definedName>
    <definedName name="QB_ROW_322270" localSheetId="1" hidden="1">'JUL 2025 MTD I&amp;E'!$H$99</definedName>
    <definedName name="QB_ROW_322270" localSheetId="2" hidden="1">'JUL 2025 YTD I&amp;E'!$H$100</definedName>
    <definedName name="QB_ROW_322340" localSheetId="3" hidden="1">'JUL 2025 General Ledger'!$E$210</definedName>
    <definedName name="QB_ROW_32260" localSheetId="5" hidden="1">'JUL 2025 BVA'!$G$138</definedName>
    <definedName name="QB_ROW_32260" localSheetId="1" hidden="1">'JUL 2025 MTD I&amp;E'!$G$137</definedName>
    <definedName name="QB_ROW_32260" localSheetId="2" hidden="1">'JUL 2025 YTD I&amp;E'!$G$138</definedName>
    <definedName name="QB_ROW_323040" localSheetId="3" hidden="1">'JUL 2025 General Ledger'!$E$211</definedName>
    <definedName name="QB_ROW_323270" localSheetId="5" hidden="1">'JUL 2025 BVA'!$H$101</definedName>
    <definedName name="QB_ROW_323270" localSheetId="1" hidden="1">'JUL 2025 MTD I&amp;E'!$H$100</definedName>
    <definedName name="QB_ROW_323270" localSheetId="2" hidden="1">'JUL 2025 YTD I&amp;E'!$H$101</definedName>
    <definedName name="QB_ROW_323340" localSheetId="3" hidden="1">'JUL 2025 General Ledger'!$E$217</definedName>
    <definedName name="QB_ROW_324040" localSheetId="3" hidden="1">'JUL 2025 General Ledger'!$E$198</definedName>
    <definedName name="QB_ROW_324270" localSheetId="5" hidden="1">'JUL 2025 BVA'!$H$99</definedName>
    <definedName name="QB_ROW_324270" localSheetId="1" hidden="1">'JUL 2025 MTD I&amp;E'!$H$98</definedName>
    <definedName name="QB_ROW_324270" localSheetId="2" hidden="1">'JUL 2025 YTD I&amp;E'!$H$99</definedName>
    <definedName name="QB_ROW_324340" localSheetId="3" hidden="1">'JUL 2025 General Ledger'!$E$204</definedName>
    <definedName name="QB_ROW_325250" localSheetId="0" hidden="1">'JUL 2025 Balance Sheet'!$F$68</definedName>
    <definedName name="QB_ROW_327040" localSheetId="0" hidden="1">'JUL 2025 Balance Sheet'!$E$67</definedName>
    <definedName name="QB_ROW_327250" localSheetId="0" hidden="1">'JUL 2025 Balance Sheet'!$F$69</definedName>
    <definedName name="QB_ROW_327340" localSheetId="0" hidden="1">'JUL 2025 Balance Sheet'!$E$70</definedName>
    <definedName name="QB_ROW_329260" localSheetId="5" hidden="1">'JUL 2025 BVA'!$G$187</definedName>
    <definedName name="QB_ROW_329260" localSheetId="1" hidden="1">'JUL 2025 MTD I&amp;E'!$G$186</definedName>
    <definedName name="QB_ROW_329260" localSheetId="2" hidden="1">'JUL 2025 YTD I&amp;E'!$G$187</definedName>
    <definedName name="QB_ROW_33020" localSheetId="3" hidden="1">'JUL 2025 General Ledger'!$C$40</definedName>
    <definedName name="QB_ROW_3321" localSheetId="0" hidden="1">'JUL 2025 Balance Sheet'!$C$18</definedName>
    <definedName name="QB_ROW_33250" localSheetId="5" hidden="1">'JUL 2025 BVA'!$F$18</definedName>
    <definedName name="QB_ROW_33250" localSheetId="1" hidden="1">'JUL 2025 MTD I&amp;E'!$F$18</definedName>
    <definedName name="QB_ROW_33250" localSheetId="2" hidden="1">'JUL 2025 YTD I&amp;E'!$F$18</definedName>
    <definedName name="QB_ROW_33320" localSheetId="3" hidden="1">'JUL 2025 General Ledger'!$C$44</definedName>
    <definedName name="QB_ROW_336230" localSheetId="0" hidden="1">'JUL 2025 Balance Sheet'!$D$80</definedName>
    <definedName name="QB_ROW_339040" localSheetId="0" hidden="1">'JUL 2025 Balance Sheet'!$E$48</definedName>
    <definedName name="QB_ROW_339340" localSheetId="0" hidden="1">'JUL 2025 Balance Sheet'!$E$50</definedName>
    <definedName name="QB_ROW_34020" localSheetId="3" hidden="1">'JUL 2025 General Ledger'!$C$132</definedName>
    <definedName name="QB_ROW_34050" localSheetId="5" hidden="1">'JUL 2025 BVA'!$F$72</definedName>
    <definedName name="QB_ROW_34050" localSheetId="1" hidden="1">'JUL 2025 MTD I&amp;E'!$F$72</definedName>
    <definedName name="QB_ROW_34050" localSheetId="2" hidden="1">'JUL 2025 YTD I&amp;E'!$F$72</definedName>
    <definedName name="QB_ROW_34260" localSheetId="5" hidden="1">'JUL 2025 BVA'!$G$112</definedName>
    <definedName name="QB_ROW_34260" localSheetId="1" hidden="1">'JUL 2025 MTD I&amp;E'!$G$111</definedName>
    <definedName name="QB_ROW_34260" localSheetId="2" hidden="1">'JUL 2025 YTD I&amp;E'!$G$112</definedName>
    <definedName name="QB_ROW_34320" localSheetId="3" hidden="1">'JUL 2025 General Ledger'!$C$251</definedName>
    <definedName name="QB_ROW_34350" localSheetId="5" hidden="1">'JUL 2025 BVA'!$F$113</definedName>
    <definedName name="QB_ROW_34350" localSheetId="1" hidden="1">'JUL 2025 MTD I&amp;E'!$F$112</definedName>
    <definedName name="QB_ROW_34350" localSheetId="2" hidden="1">'JUL 2025 YTD I&amp;E'!$F$113</definedName>
    <definedName name="QB_ROW_349240" localSheetId="0" hidden="1">'JUL 2025 Balance Sheet'!$E$47</definedName>
    <definedName name="QB_ROW_353030" localSheetId="3" hidden="1">'JUL 2025 General Ledger'!$D$376</definedName>
    <definedName name="QB_ROW_353260" localSheetId="5" hidden="1">'JUL 2025 BVA'!$G$216</definedName>
    <definedName name="QB_ROW_353260" localSheetId="1" hidden="1">'JUL 2025 MTD I&amp;E'!$G$215</definedName>
    <definedName name="QB_ROW_353260" localSheetId="2" hidden="1">'JUL 2025 YTD I&amp;E'!$G$216</definedName>
    <definedName name="QB_ROW_353330" localSheetId="3" hidden="1">'JUL 2025 General Ledger'!$D$378</definedName>
    <definedName name="QB_ROW_354040" localSheetId="3" hidden="1">'JUL 2025 General Ledger'!$E$218</definedName>
    <definedName name="QB_ROW_354270" localSheetId="5" hidden="1">'JUL 2025 BVA'!$H$103</definedName>
    <definedName name="QB_ROW_354270" localSheetId="1" hidden="1">'JUL 2025 MTD I&amp;E'!$H$102</definedName>
    <definedName name="QB_ROW_354270" localSheetId="2" hidden="1">'JUL 2025 YTD I&amp;E'!$H$103</definedName>
    <definedName name="QB_ROW_354340" localSheetId="3" hidden="1">'JUL 2025 General Ledger'!$E$220</definedName>
    <definedName name="QB_ROW_355220" localSheetId="0" hidden="1">'JUL 2025 Balance Sheet'!$C$28</definedName>
    <definedName name="QB_ROW_356280" localSheetId="5" hidden="1">'JUL 2025 BVA'!$I$83</definedName>
    <definedName name="QB_ROW_356280" localSheetId="1" hidden="1">'JUL 2025 MTD I&amp;E'!$I$83</definedName>
    <definedName name="QB_ROW_356280" localSheetId="2" hidden="1">'JUL 2025 YTD I&amp;E'!$I$83</definedName>
    <definedName name="QB_ROW_360260" localSheetId="5" hidden="1">'JUL 2025 BVA'!$G$212</definedName>
    <definedName name="QB_ROW_360260" localSheetId="1" hidden="1">'JUL 2025 MTD I&amp;E'!$G$211</definedName>
    <definedName name="QB_ROW_360260" localSheetId="2" hidden="1">'JUL 2025 YTD I&amp;E'!$G$212</definedName>
    <definedName name="QB_ROW_367260" localSheetId="5" hidden="1">'JUL 2025 BVA'!$G$208</definedName>
    <definedName name="QB_ROW_367260" localSheetId="1" hidden="1">'JUL 2025 MTD I&amp;E'!$G$207</definedName>
    <definedName name="QB_ROW_367260" localSheetId="2" hidden="1">'JUL 2025 YTD I&amp;E'!$G$208</definedName>
    <definedName name="QB_ROW_369010" localSheetId="3" hidden="1">'JUL 2025 General Ledger'!$B$409</definedName>
    <definedName name="QB_ROW_369040" localSheetId="5" hidden="1">'JUL 2025 BVA'!$E$243</definedName>
    <definedName name="QB_ROW_369040" localSheetId="1" hidden="1">'JUL 2025 MTD I&amp;E'!$E$242</definedName>
    <definedName name="QB_ROW_369040" localSheetId="2" hidden="1">'JUL 2025 YTD I&amp;E'!$E$243</definedName>
    <definedName name="QB_ROW_369250" localSheetId="5" hidden="1">'JUL 2025 BVA'!$F$254</definedName>
    <definedName name="QB_ROW_369250" localSheetId="1" hidden="1">'JUL 2025 MTD I&amp;E'!$F$253</definedName>
    <definedName name="QB_ROW_369250" localSheetId="2" hidden="1">'JUL 2025 YTD I&amp;E'!$F$254</definedName>
    <definedName name="QB_ROW_369310" localSheetId="3" hidden="1">'JUL 2025 General Ledger'!$B$424</definedName>
    <definedName name="QB_ROW_369340" localSheetId="5" hidden="1">'JUL 2025 BVA'!$E$255</definedName>
    <definedName name="QB_ROW_369340" localSheetId="1" hidden="1">'JUL 2025 MTD I&amp;E'!$E$254</definedName>
    <definedName name="QB_ROW_369340" localSheetId="2" hidden="1">'JUL 2025 YTD I&amp;E'!$E$255</definedName>
    <definedName name="QB_ROW_370020" localSheetId="3" hidden="1">'JUL 2025 General Ledger'!$C$105</definedName>
    <definedName name="QB_ROW_370050" localSheetId="5" hidden="1">'JUL 2025 BVA'!$F$50</definedName>
    <definedName name="QB_ROW_370050" localSheetId="1" hidden="1">'JUL 2025 MTD I&amp;E'!$F$50</definedName>
    <definedName name="QB_ROW_370050" localSheetId="2" hidden="1">'JUL 2025 YTD I&amp;E'!$F$50</definedName>
    <definedName name="QB_ROW_370260" localSheetId="5" hidden="1">'JUL 2025 BVA'!$G$53</definedName>
    <definedName name="QB_ROW_370260" localSheetId="1" hidden="1">'JUL 2025 MTD I&amp;E'!$G$53</definedName>
    <definedName name="QB_ROW_370260" localSheetId="2" hidden="1">'JUL 2025 YTD I&amp;E'!$G$53</definedName>
    <definedName name="QB_ROW_370320" localSheetId="3" hidden="1">'JUL 2025 General Ledger'!$C$111</definedName>
    <definedName name="QB_ROW_370350" localSheetId="5" hidden="1">'JUL 2025 BVA'!$F$54</definedName>
    <definedName name="QB_ROW_370350" localSheetId="1" hidden="1">'JUL 2025 MTD I&amp;E'!$F$54</definedName>
    <definedName name="QB_ROW_370350" localSheetId="2" hidden="1">'JUL 2025 YTD I&amp;E'!$F$54</definedName>
    <definedName name="QB_ROW_374030" localSheetId="3" hidden="1">'JUL 2025 General Ledger'!$D$448</definedName>
    <definedName name="QB_ROW_374250" localSheetId="5" hidden="1">'JUL 2025 BVA'!$F$302</definedName>
    <definedName name="QB_ROW_374250" localSheetId="1" hidden="1">'JUL 2025 MTD I&amp;E'!$F$298</definedName>
    <definedName name="QB_ROW_374250" localSheetId="2" hidden="1">'JUL 2025 YTD I&amp;E'!$F$302</definedName>
    <definedName name="QB_ROW_374330" localSheetId="3" hidden="1">'JUL 2025 General Ledger'!$D$451</definedName>
    <definedName name="QB_ROW_375040" localSheetId="5" hidden="1">'JUL 2025 BVA'!$E$279</definedName>
    <definedName name="QB_ROW_375040" localSheetId="1" hidden="1">'JUL 2025 MTD I&amp;E'!$E$275</definedName>
    <definedName name="QB_ROW_375040" localSheetId="2" hidden="1">'JUL 2025 YTD I&amp;E'!$E$279</definedName>
    <definedName name="QB_ROW_375250" localSheetId="5" hidden="1">'JUL 2025 BVA'!$F$285</definedName>
    <definedName name="QB_ROW_375250" localSheetId="1" hidden="1">'JUL 2025 MTD I&amp;E'!$F$281</definedName>
    <definedName name="QB_ROW_375250" localSheetId="2" hidden="1">'JUL 2025 YTD I&amp;E'!$F$285</definedName>
    <definedName name="QB_ROW_375340" localSheetId="5" hidden="1">'JUL 2025 BVA'!$E$286</definedName>
    <definedName name="QB_ROW_375340" localSheetId="1" hidden="1">'JUL 2025 MTD I&amp;E'!$E$282</definedName>
    <definedName name="QB_ROW_375340" localSheetId="2" hidden="1">'JUL 2025 YTD I&amp;E'!$E$286</definedName>
    <definedName name="QB_ROW_378250" localSheetId="5" hidden="1">'JUL 2025 BVA'!$F$27</definedName>
    <definedName name="QB_ROW_378250" localSheetId="1" hidden="1">'JUL 2025 MTD I&amp;E'!$F$27</definedName>
    <definedName name="QB_ROW_378250" localSheetId="2" hidden="1">'JUL 2025 YTD I&amp;E'!$F$27</definedName>
    <definedName name="QB_ROW_379250" localSheetId="5" hidden="1">'JUL 2025 BVA'!$F$26</definedName>
    <definedName name="QB_ROW_379250" localSheetId="1" hidden="1">'JUL 2025 MTD I&amp;E'!$F$26</definedName>
    <definedName name="QB_ROW_379250" localSheetId="2" hidden="1">'JUL 2025 YTD I&amp;E'!$F$26</definedName>
    <definedName name="QB_ROW_38030" localSheetId="3" hidden="1">'JUL 2025 General Ledger'!$D$222</definedName>
    <definedName name="QB_ROW_38060" localSheetId="5" hidden="1">'JUL 2025 BVA'!$G$106</definedName>
    <definedName name="QB_ROW_38060" localSheetId="1" hidden="1">'JUL 2025 MTD I&amp;E'!$G$105</definedName>
    <definedName name="QB_ROW_38060" localSheetId="2" hidden="1">'JUL 2025 YTD I&amp;E'!$G$106</definedName>
    <definedName name="QB_ROW_382260" localSheetId="5" hidden="1">'JUL 2025 BVA'!$G$213</definedName>
    <definedName name="QB_ROW_382260" localSheetId="1" hidden="1">'JUL 2025 MTD I&amp;E'!$G$212</definedName>
    <definedName name="QB_ROW_382260" localSheetId="2" hidden="1">'JUL 2025 YTD I&amp;E'!$G$213</definedName>
    <definedName name="QB_ROW_38270" localSheetId="5" hidden="1">'JUL 2025 BVA'!$H$110</definedName>
    <definedName name="QB_ROW_38270" localSheetId="1" hidden="1">'JUL 2025 MTD I&amp;E'!$H$109</definedName>
    <definedName name="QB_ROW_38270" localSheetId="2" hidden="1">'JUL 2025 YTD I&amp;E'!$H$110</definedName>
    <definedName name="QB_ROW_383260" localSheetId="5" hidden="1">'JUL 2025 BVA'!$G$217</definedName>
    <definedName name="QB_ROW_383260" localSheetId="1" hidden="1">'JUL 2025 MTD I&amp;E'!$G$216</definedName>
    <definedName name="QB_ROW_383260" localSheetId="2" hidden="1">'JUL 2025 YTD I&amp;E'!$G$217</definedName>
    <definedName name="QB_ROW_38330" localSheetId="3" hidden="1">'JUL 2025 General Ledger'!$D$250</definedName>
    <definedName name="QB_ROW_38360" localSheetId="5" hidden="1">'JUL 2025 BVA'!$G$111</definedName>
    <definedName name="QB_ROW_38360" localSheetId="1" hidden="1">'JUL 2025 MTD I&amp;E'!$G$110</definedName>
    <definedName name="QB_ROW_38360" localSheetId="2" hidden="1">'JUL 2025 YTD I&amp;E'!$G$111</definedName>
    <definedName name="QB_ROW_384250" localSheetId="5" hidden="1">'JUL 2025 BVA'!$F$301</definedName>
    <definedName name="QB_ROW_384250" localSheetId="1" hidden="1">'JUL 2025 MTD I&amp;E'!$F$297</definedName>
    <definedName name="QB_ROW_384250" localSheetId="2" hidden="1">'JUL 2025 YTD I&amp;E'!$F$301</definedName>
    <definedName name="QB_ROW_386270" localSheetId="5" hidden="1">'JUL 2025 BVA'!$H$89</definedName>
    <definedName name="QB_ROW_386270" localSheetId="1" hidden="1">'JUL 2025 MTD I&amp;E'!$H$89</definedName>
    <definedName name="QB_ROW_386270" localSheetId="2" hidden="1">'JUL 2025 YTD I&amp;E'!$H$89</definedName>
    <definedName name="QB_ROW_388260" localSheetId="5" hidden="1">'JUL 2025 BVA'!$G$232</definedName>
    <definedName name="QB_ROW_388260" localSheetId="1" hidden="1">'JUL 2025 MTD I&amp;E'!$G$231</definedName>
    <definedName name="QB_ROW_388260" localSheetId="2" hidden="1">'JUL 2025 YTD I&amp;E'!$G$232</definedName>
    <definedName name="QB_ROW_390040" localSheetId="3" hidden="1">'JUL 2025 General Ledger'!$E$311</definedName>
    <definedName name="QB_ROW_390270" localSheetId="5" hidden="1">'JUL 2025 BVA'!$H$155</definedName>
    <definedName name="QB_ROW_390270" localSheetId="1" hidden="1">'JUL 2025 MTD I&amp;E'!$H$154</definedName>
    <definedName name="QB_ROW_390270" localSheetId="2" hidden="1">'JUL 2025 YTD I&amp;E'!$H$155</definedName>
    <definedName name="QB_ROW_390340" localSheetId="3" hidden="1">'JUL 2025 General Ledger'!$E$314</definedName>
    <definedName name="QB_ROW_39040" localSheetId="3" hidden="1">'JUL 2025 General Ledger'!$E$223</definedName>
    <definedName name="QB_ROW_391250" localSheetId="5" hidden="1">'JUL 2025 BVA'!$F$24</definedName>
    <definedName name="QB_ROW_391250" localSheetId="1" hidden="1">'JUL 2025 MTD I&amp;E'!$F$24</definedName>
    <definedName name="QB_ROW_391250" localSheetId="2" hidden="1">'JUL 2025 YTD I&amp;E'!$F$24</definedName>
    <definedName name="QB_ROW_392250" localSheetId="5" hidden="1">'JUL 2025 BVA'!$F$177</definedName>
    <definedName name="QB_ROW_392250" localSheetId="1" hidden="1">'JUL 2025 MTD I&amp;E'!$F$176</definedName>
    <definedName name="QB_ROW_392250" localSheetId="2" hidden="1">'JUL 2025 YTD I&amp;E'!$F$177</definedName>
    <definedName name="QB_ROW_39270" localSheetId="5" hidden="1">'JUL 2025 BVA'!$H$107</definedName>
    <definedName name="QB_ROW_39270" localSheetId="1" hidden="1">'JUL 2025 MTD I&amp;E'!$H$106</definedName>
    <definedName name="QB_ROW_39270" localSheetId="2" hidden="1">'JUL 2025 YTD I&amp;E'!$H$107</definedName>
    <definedName name="QB_ROW_39340" localSheetId="3" hidden="1">'JUL 2025 General Ledger'!$E$227</definedName>
    <definedName name="QB_ROW_394260" localSheetId="5" hidden="1">'JUL 2025 BVA'!$G$57</definedName>
    <definedName name="QB_ROW_394260" localSheetId="1" hidden="1">'JUL 2025 MTD I&amp;E'!$G$57</definedName>
    <definedName name="QB_ROW_394260" localSheetId="2" hidden="1">'JUL 2025 YTD I&amp;E'!$G$57</definedName>
    <definedName name="QB_ROW_4021" localSheetId="0" hidden="1">'JUL 2025 Balance Sheet'!$C$19</definedName>
    <definedName name="QB_ROW_404030" localSheetId="3" hidden="1">'JUL 2025 General Ledger'!$D$371</definedName>
    <definedName name="QB_ROW_404260" localSheetId="5" hidden="1">'JUL 2025 BVA'!$G$215</definedName>
    <definedName name="QB_ROW_404260" localSheetId="1" hidden="1">'JUL 2025 MTD I&amp;E'!$G$214</definedName>
    <definedName name="QB_ROW_404260" localSheetId="2" hidden="1">'JUL 2025 YTD I&amp;E'!$G$215</definedName>
    <definedName name="QB_ROW_404330" localSheetId="3" hidden="1">'JUL 2025 General Ledger'!$D$375</definedName>
    <definedName name="QB_ROW_409250" localSheetId="0" hidden="1">'JUL 2025 Balance Sheet'!$F$49</definedName>
    <definedName name="QB_ROW_41040" localSheetId="3" hidden="1">'JUL 2025 General Ledger'!$E$228</definedName>
    <definedName name="QB_ROW_412260" localSheetId="5" hidden="1">'JUL 2025 BVA'!$G$201</definedName>
    <definedName name="QB_ROW_412260" localSheetId="1" hidden="1">'JUL 2025 MTD I&amp;E'!$G$200</definedName>
    <definedName name="QB_ROW_412260" localSheetId="2" hidden="1">'JUL 2025 YTD I&amp;E'!$G$201</definedName>
    <definedName name="QB_ROW_41270" localSheetId="5" hidden="1">'JUL 2025 BVA'!$H$108</definedName>
    <definedName name="QB_ROW_41270" localSheetId="1" hidden="1">'JUL 2025 MTD I&amp;E'!$H$107</definedName>
    <definedName name="QB_ROW_41270" localSheetId="2" hidden="1">'JUL 2025 YTD I&amp;E'!$H$108</definedName>
    <definedName name="QB_ROW_413240" localSheetId="5" hidden="1">'JUL 2025 BVA'!$E$278</definedName>
    <definedName name="QB_ROW_413240" localSheetId="1" hidden="1">'JUL 2025 MTD I&amp;E'!$E$274</definedName>
    <definedName name="QB_ROW_413240" localSheetId="2" hidden="1">'JUL 2025 YTD I&amp;E'!$E$278</definedName>
    <definedName name="QB_ROW_41340" localSheetId="3" hidden="1">'JUL 2025 General Ledger'!$E$238</definedName>
    <definedName name="QB_ROW_415040" localSheetId="3" hidden="1">'JUL 2025 General Ledger'!$E$282</definedName>
    <definedName name="QB_ROW_415270" localSheetId="5" hidden="1">'JUL 2025 BVA'!$H$141</definedName>
    <definedName name="QB_ROW_415270" localSheetId="1" hidden="1">'JUL 2025 MTD I&amp;E'!$H$140</definedName>
    <definedName name="QB_ROW_415270" localSheetId="2" hidden="1">'JUL 2025 YTD I&amp;E'!$H$141</definedName>
    <definedName name="QB_ROW_415340" localSheetId="3" hidden="1">'JUL 2025 General Ledger'!$E$288</definedName>
    <definedName name="QB_ROW_417280" localSheetId="5" hidden="1">'JUL 2025 BVA'!$I$81</definedName>
    <definedName name="QB_ROW_417280" localSheetId="1" hidden="1">'JUL 2025 MTD I&amp;E'!$I$81</definedName>
    <definedName name="QB_ROW_417280" localSheetId="2" hidden="1">'JUL 2025 YTD I&amp;E'!$I$81</definedName>
    <definedName name="QB_ROW_421250" localSheetId="0" hidden="1">'JUL 2025 Balance Sheet'!$F$53</definedName>
    <definedName name="QB_ROW_423230" localSheetId="0" hidden="1">'JUL 2025 Balance Sheet'!$D$77</definedName>
    <definedName name="QB_ROW_425030" localSheetId="3" hidden="1">'JUL 2025 General Ledger'!$D$365</definedName>
    <definedName name="QB_ROW_425260" localSheetId="5" hidden="1">'JUL 2025 BVA'!$G$207</definedName>
    <definedName name="QB_ROW_425260" localSheetId="1" hidden="1">'JUL 2025 MTD I&amp;E'!$G$206</definedName>
    <definedName name="QB_ROW_425260" localSheetId="2" hidden="1">'JUL 2025 YTD I&amp;E'!$G$207</definedName>
    <definedName name="QB_ROW_425330" localSheetId="3" hidden="1">'JUL 2025 General Ledger'!$D$367</definedName>
    <definedName name="QB_ROW_427240" localSheetId="5" hidden="1">'JUL 2025 BVA'!$E$6</definedName>
    <definedName name="QB_ROW_427240" localSheetId="1" hidden="1">'JUL 2025 MTD I&amp;E'!$E$6</definedName>
    <definedName name="QB_ROW_427240" localSheetId="2" hidden="1">'JUL 2025 YTD I&amp;E'!$E$6</definedName>
    <definedName name="QB_ROW_43040" localSheetId="3" hidden="1">'JUL 2025 General Ledger'!$E$239</definedName>
    <definedName name="QB_ROW_4321" localSheetId="0" hidden="1">'JUL 2025 Balance Sheet'!$C$21</definedName>
    <definedName name="QB_ROW_43270" localSheetId="5" hidden="1">'JUL 2025 BVA'!$H$109</definedName>
    <definedName name="QB_ROW_43270" localSheetId="1" hidden="1">'JUL 2025 MTD I&amp;E'!$H$108</definedName>
    <definedName name="QB_ROW_43270" localSheetId="2" hidden="1">'JUL 2025 YTD I&amp;E'!$H$109</definedName>
    <definedName name="QB_ROW_43340" localSheetId="3" hidden="1">'JUL 2025 General Ledger'!$E$249</definedName>
    <definedName name="QB_ROW_436250" localSheetId="5" hidden="1">'JUL 2025 BVA'!$F$284</definedName>
    <definedName name="QB_ROW_436250" localSheetId="1" hidden="1">'JUL 2025 MTD I&amp;E'!$F$280</definedName>
    <definedName name="QB_ROW_436250" localSheetId="2" hidden="1">'JUL 2025 YTD I&amp;E'!$F$284</definedName>
    <definedName name="QB_ROW_437020" localSheetId="3" hidden="1">'JUL 2025 General Ledger'!$C$447</definedName>
    <definedName name="QB_ROW_437040" localSheetId="5" hidden="1">'JUL 2025 BVA'!$E$300</definedName>
    <definedName name="QB_ROW_437040" localSheetId="1" hidden="1">'JUL 2025 MTD I&amp;E'!$E$296</definedName>
    <definedName name="QB_ROW_437040" localSheetId="2" hidden="1">'JUL 2025 YTD I&amp;E'!$E$300</definedName>
    <definedName name="QB_ROW_437250" localSheetId="5" hidden="1">'JUL 2025 BVA'!$F$304</definedName>
    <definedName name="QB_ROW_437250" localSheetId="1" hidden="1">'JUL 2025 MTD I&amp;E'!$F$300</definedName>
    <definedName name="QB_ROW_437250" localSheetId="2" hidden="1">'JUL 2025 YTD I&amp;E'!$F$304</definedName>
    <definedName name="QB_ROW_437320" localSheetId="3" hidden="1">'JUL 2025 General Ledger'!$C$485</definedName>
    <definedName name="QB_ROW_437340" localSheetId="5" hidden="1">'JUL 2025 BVA'!$E$305</definedName>
    <definedName name="QB_ROW_437340" localSheetId="1" hidden="1">'JUL 2025 MTD I&amp;E'!$E$301</definedName>
    <definedName name="QB_ROW_437340" localSheetId="2" hidden="1">'JUL 2025 YTD I&amp;E'!$E$305</definedName>
    <definedName name="QB_ROW_438030" localSheetId="3" hidden="1">'JUL 2025 General Ledger'!$D$452</definedName>
    <definedName name="QB_ROW_438250" localSheetId="5" hidden="1">'JUL 2025 BVA'!$F$303</definedName>
    <definedName name="QB_ROW_438250" localSheetId="1" hidden="1">'JUL 2025 MTD I&amp;E'!$F$299</definedName>
    <definedName name="QB_ROW_438250" localSheetId="2" hidden="1">'JUL 2025 YTD I&amp;E'!$F$303</definedName>
    <definedName name="QB_ROW_438330" localSheetId="3" hidden="1">'JUL 2025 General Ledger'!$D$484</definedName>
    <definedName name="QB_ROW_44020" localSheetId="3" hidden="1">'JUL 2025 General Ledger'!$C$94</definedName>
    <definedName name="QB_ROW_441020" localSheetId="3" hidden="1">'JUL 2025 General Ledger'!$C$48</definedName>
    <definedName name="QB_ROW_441250" localSheetId="5" hidden="1">'JUL 2025 BVA'!$F$22</definedName>
    <definedName name="QB_ROW_441250" localSheetId="1" hidden="1">'JUL 2025 MTD I&amp;E'!$F$22</definedName>
    <definedName name="QB_ROW_441250" localSheetId="2" hidden="1">'JUL 2025 YTD I&amp;E'!$F$22</definedName>
    <definedName name="QB_ROW_441320" localSheetId="3" hidden="1">'JUL 2025 General Ledger'!$C$50</definedName>
    <definedName name="QB_ROW_442230" localSheetId="0" hidden="1">'JUL 2025 Balance Sheet'!$D$20</definedName>
    <definedName name="QB_ROW_44250" localSheetId="5" hidden="1">'JUL 2025 BVA'!$F$46</definedName>
    <definedName name="QB_ROW_44250" localSheetId="1" hidden="1">'JUL 2025 MTD I&amp;E'!$F$46</definedName>
    <definedName name="QB_ROW_44250" localSheetId="2" hidden="1">'JUL 2025 YTD I&amp;E'!$F$46</definedName>
    <definedName name="QB_ROW_44320" localSheetId="3" hidden="1">'JUL 2025 General Ledger'!$C$104</definedName>
    <definedName name="QB_ROW_443250" localSheetId="5" hidden="1">'JUL 2025 BVA'!$F$266</definedName>
    <definedName name="QB_ROW_443250" localSheetId="1" hidden="1">'JUL 2025 MTD I&amp;E'!$F$262</definedName>
    <definedName name="QB_ROW_443250" localSheetId="2" hidden="1">'JUL 2025 YTD I&amp;E'!$F$266</definedName>
    <definedName name="QB_ROW_445030" localSheetId="3" hidden="1">'JUL 2025 General Ledger'!$D$253</definedName>
    <definedName name="QB_ROW_445260" localSheetId="5" hidden="1">'JUL 2025 BVA'!$G$116</definedName>
    <definedName name="QB_ROW_445260" localSheetId="1" hidden="1">'JUL 2025 MTD I&amp;E'!$G$115</definedName>
    <definedName name="QB_ROW_445260" localSheetId="2" hidden="1">'JUL 2025 YTD I&amp;E'!$G$116</definedName>
    <definedName name="QB_ROW_445330" localSheetId="3" hidden="1">'JUL 2025 General Ledger'!$D$255</definedName>
    <definedName name="QB_ROW_447030" localSheetId="3" hidden="1">'JUL 2025 General Ledger'!$D$118</definedName>
    <definedName name="QB_ROW_447260" localSheetId="5" hidden="1">'JUL 2025 BVA'!$G$68</definedName>
    <definedName name="QB_ROW_447260" localSheetId="1" hidden="1">'JUL 2025 MTD I&amp;E'!$G$68</definedName>
    <definedName name="QB_ROW_447260" localSheetId="2" hidden="1">'JUL 2025 YTD I&amp;E'!$G$68</definedName>
    <definedName name="QB_ROW_447330" localSheetId="3" hidden="1">'JUL 2025 General Ledger'!$D$120</definedName>
    <definedName name="QB_ROW_449030" localSheetId="5" hidden="1">'JUL 2025 BVA'!$D$308</definedName>
    <definedName name="QB_ROW_449030" localSheetId="1" hidden="1">'JUL 2025 MTD I&amp;E'!$D$304</definedName>
    <definedName name="QB_ROW_449030" localSheetId="2" hidden="1">'JUL 2025 YTD I&amp;E'!$D$308</definedName>
    <definedName name="QB_ROW_449330" localSheetId="5" hidden="1">'JUL 2025 BVA'!$D$311</definedName>
    <definedName name="QB_ROW_449330" localSheetId="1" hidden="1">'JUL 2025 MTD I&amp;E'!$D$307</definedName>
    <definedName name="QB_ROW_449330" localSheetId="2" hidden="1">'JUL 2025 YTD I&amp;E'!$D$311</definedName>
    <definedName name="QB_ROW_45250" localSheetId="5" hidden="1">'JUL 2025 BVA'!$F$47</definedName>
    <definedName name="QB_ROW_45250" localSheetId="1" hidden="1">'JUL 2025 MTD I&amp;E'!$F$47</definedName>
    <definedName name="QB_ROW_45250" localSheetId="2" hidden="1">'JUL 2025 YTD I&amp;E'!$F$47</definedName>
    <definedName name="QB_ROW_455260" localSheetId="5" hidden="1">'JUL 2025 BVA'!$G$185</definedName>
    <definedName name="QB_ROW_455260" localSheetId="1" hidden="1">'JUL 2025 MTD I&amp;E'!$G$184</definedName>
    <definedName name="QB_ROW_455260" localSheetId="2" hidden="1">'JUL 2025 YTD I&amp;E'!$G$185</definedName>
    <definedName name="QB_ROW_457030" localSheetId="3" hidden="1">'JUL 2025 General Ledger'!$D$351</definedName>
    <definedName name="QB_ROW_457260" localSheetId="5" hidden="1">'JUL 2025 BVA'!$G$184</definedName>
    <definedName name="QB_ROW_457260" localSheetId="1" hidden="1">'JUL 2025 MTD I&amp;E'!$G$183</definedName>
    <definedName name="QB_ROW_457260" localSheetId="2" hidden="1">'JUL 2025 YTD I&amp;E'!$G$184</definedName>
    <definedName name="QB_ROW_457330" localSheetId="3" hidden="1">'JUL 2025 General Ledger'!$D$353</definedName>
    <definedName name="QB_ROW_458260" localSheetId="5" hidden="1">'JUL 2025 BVA'!$G$183</definedName>
    <definedName name="QB_ROW_458260" localSheetId="1" hidden="1">'JUL 2025 MTD I&amp;E'!$G$182</definedName>
    <definedName name="QB_ROW_458260" localSheetId="2" hidden="1">'JUL 2025 YTD I&amp;E'!$G$183</definedName>
    <definedName name="QB_ROW_459250" localSheetId="5" hidden="1">'JUL 2025 BVA'!$F$173</definedName>
    <definedName name="QB_ROW_459250" localSheetId="1" hidden="1">'JUL 2025 MTD I&amp;E'!$F$172</definedName>
    <definedName name="QB_ROW_459250" localSheetId="2" hidden="1">'JUL 2025 YTD I&amp;E'!$F$173</definedName>
    <definedName name="QB_ROW_46020" localSheetId="3" hidden="1">'JUL 2025 General Ledger'!$C$252</definedName>
    <definedName name="QB_ROW_46050" localSheetId="5" hidden="1">'JUL 2025 BVA'!$F$114</definedName>
    <definedName name="QB_ROW_46050" localSheetId="1" hidden="1">'JUL 2025 MTD I&amp;E'!$F$113</definedName>
    <definedName name="QB_ROW_46050" localSheetId="2" hidden="1">'JUL 2025 YTD I&amp;E'!$F$114</definedName>
    <definedName name="QB_ROW_46260" localSheetId="5" hidden="1">'JUL 2025 BVA'!$G$119</definedName>
    <definedName name="QB_ROW_46260" localSheetId="1" hidden="1">'JUL 2025 MTD I&amp;E'!$G$118</definedName>
    <definedName name="QB_ROW_46260" localSheetId="2" hidden="1">'JUL 2025 YTD I&amp;E'!$G$119</definedName>
    <definedName name="QB_ROW_46320" localSheetId="3" hidden="1">'JUL 2025 General Ledger'!$C$256</definedName>
    <definedName name="QB_ROW_463250" localSheetId="5" hidden="1">'JUL 2025 BVA'!$F$280</definedName>
    <definedName name="QB_ROW_463250" localSheetId="1" hidden="1">'JUL 2025 MTD I&amp;E'!$F$276</definedName>
    <definedName name="QB_ROW_463250" localSheetId="2" hidden="1">'JUL 2025 YTD I&amp;E'!$F$280</definedName>
    <definedName name="QB_ROW_46350" localSheetId="5" hidden="1">'JUL 2025 BVA'!$F$120</definedName>
    <definedName name="QB_ROW_46350" localSheetId="1" hidden="1">'JUL 2025 MTD I&amp;E'!$F$119</definedName>
    <definedName name="QB_ROW_46350" localSheetId="2" hidden="1">'JUL 2025 YTD I&amp;E'!$F$120</definedName>
    <definedName name="QB_ROW_464250" localSheetId="5" hidden="1">'JUL 2025 BVA'!$F$282</definedName>
    <definedName name="QB_ROW_464250" localSheetId="1" hidden="1">'JUL 2025 MTD I&amp;E'!$F$278</definedName>
    <definedName name="QB_ROW_464250" localSheetId="2" hidden="1">'JUL 2025 YTD I&amp;E'!$F$282</definedName>
    <definedName name="QB_ROW_466250" localSheetId="5" hidden="1">'JUL 2025 BVA'!$F$281</definedName>
    <definedName name="QB_ROW_466250" localSheetId="1" hidden="1">'JUL 2025 MTD I&amp;E'!$F$277</definedName>
    <definedName name="QB_ROW_466250" localSheetId="2" hidden="1">'JUL 2025 YTD I&amp;E'!$F$281</definedName>
    <definedName name="QB_ROW_467250" localSheetId="5" hidden="1">'JUL 2025 BVA'!$F$283</definedName>
    <definedName name="QB_ROW_467250" localSheetId="1" hidden="1">'JUL 2025 MTD I&amp;E'!$F$279</definedName>
    <definedName name="QB_ROW_467250" localSheetId="2" hidden="1">'JUL 2025 YTD I&amp;E'!$F$283</definedName>
    <definedName name="QB_ROW_468270" localSheetId="5" hidden="1">'JUL 2025 BVA'!$H$90</definedName>
    <definedName name="QB_ROW_468270" localSheetId="1" hidden="1">'JUL 2025 MTD I&amp;E'!$H$90</definedName>
    <definedName name="QB_ROW_468270" localSheetId="2" hidden="1">'JUL 2025 YTD I&amp;E'!$H$90</definedName>
    <definedName name="QB_ROW_470260" localSheetId="5" hidden="1">'JUL 2025 BVA'!$G$211</definedName>
    <definedName name="QB_ROW_470260" localSheetId="1" hidden="1">'JUL 2025 MTD I&amp;E'!$G$210</definedName>
    <definedName name="QB_ROW_470260" localSheetId="2" hidden="1">'JUL 2025 YTD I&amp;E'!$G$211</definedName>
    <definedName name="QB_ROW_47260" localSheetId="5" hidden="1">'JUL 2025 BVA'!$G$115</definedName>
    <definedName name="QB_ROW_47260" localSheetId="1" hidden="1">'JUL 2025 MTD I&amp;E'!$G$114</definedName>
    <definedName name="QB_ROW_47260" localSheetId="2" hidden="1">'JUL 2025 YTD I&amp;E'!$G$115</definedName>
    <definedName name="QB_ROW_474240" localSheetId="0" hidden="1">'JUL 2025 Balance Sheet'!$E$45</definedName>
    <definedName name="QB_ROW_476280" localSheetId="5" hidden="1">'JUL 2025 BVA'!$I$84</definedName>
    <definedName name="QB_ROW_476280" localSheetId="1" hidden="1">'JUL 2025 MTD I&amp;E'!$I$84</definedName>
    <definedName name="QB_ROW_476280" localSheetId="2" hidden="1">'JUL 2025 YTD I&amp;E'!$I$84</definedName>
    <definedName name="QB_ROW_478020" localSheetId="3" hidden="1">'JUL 2025 General Ledger'!$C$90</definedName>
    <definedName name="QB_ROW_478250" localSheetId="5" hidden="1">'JUL 2025 BVA'!$F$45</definedName>
    <definedName name="QB_ROW_478250" localSheetId="1" hidden="1">'JUL 2025 MTD I&amp;E'!$F$45</definedName>
    <definedName name="QB_ROW_478250" localSheetId="2" hidden="1">'JUL 2025 YTD I&amp;E'!$F$45</definedName>
    <definedName name="QB_ROW_478320" localSheetId="3" hidden="1">'JUL 2025 General Ledger'!$C$93</definedName>
    <definedName name="QB_ROW_482030" localSheetId="3" hidden="1">'JUL 2025 General Ledger'!$D$347</definedName>
    <definedName name="QB_ROW_482260" localSheetId="5" hidden="1">'JUL 2025 BVA'!$G$182</definedName>
    <definedName name="QB_ROW_482260" localSheetId="1" hidden="1">'JUL 2025 MTD I&amp;E'!$G$181</definedName>
    <definedName name="QB_ROW_482260" localSheetId="2" hidden="1">'JUL 2025 YTD I&amp;E'!$G$182</definedName>
    <definedName name="QB_ROW_482330" localSheetId="3" hidden="1">'JUL 2025 General Ledger'!$D$350</definedName>
    <definedName name="QB_ROW_485260" localSheetId="5" hidden="1">'JUL 2025 BVA'!$G$251</definedName>
    <definedName name="QB_ROW_485260" localSheetId="1" hidden="1">'JUL 2025 MTD I&amp;E'!$G$250</definedName>
    <definedName name="QB_ROW_485260" localSheetId="2" hidden="1">'JUL 2025 YTD I&amp;E'!$G$251</definedName>
    <definedName name="QB_ROW_488250" localSheetId="5" hidden="1">'JUL 2025 BVA'!$F$39</definedName>
    <definedName name="QB_ROW_488250" localSheetId="1" hidden="1">'JUL 2025 MTD I&amp;E'!$F$39</definedName>
    <definedName name="QB_ROW_488250" localSheetId="2" hidden="1">'JUL 2025 YTD I&amp;E'!$F$39</definedName>
    <definedName name="QB_ROW_489010" localSheetId="3" hidden="1">'JUL 2025 General Ledger'!$B$2</definedName>
    <definedName name="QB_ROW_489240" localSheetId="5" hidden="1">'JUL 2025 BVA'!$E$5</definedName>
    <definedName name="QB_ROW_489240" localSheetId="1" hidden="1">'JUL 2025 MTD I&amp;E'!$E$5</definedName>
    <definedName name="QB_ROW_489240" localSheetId="2" hidden="1">'JUL 2025 YTD I&amp;E'!$E$5</definedName>
    <definedName name="QB_ROW_489310" localSheetId="3" hidden="1">'JUL 2025 General Ledger'!$B$6</definedName>
    <definedName name="QB_ROW_490030" localSheetId="3" hidden="1">'JUL 2025 General Ledger'!$D$357</definedName>
    <definedName name="QB_ROW_490260" localSheetId="5" hidden="1">'JUL 2025 BVA'!$G$188</definedName>
    <definedName name="QB_ROW_490260" localSheetId="1" hidden="1">'JUL 2025 MTD I&amp;E'!$G$187</definedName>
    <definedName name="QB_ROW_490260" localSheetId="2" hidden="1">'JUL 2025 YTD I&amp;E'!$G$188</definedName>
    <definedName name="QB_ROW_490330" localSheetId="3" hidden="1">'JUL 2025 General Ledger'!$D$359</definedName>
    <definedName name="QB_ROW_492240" localSheetId="0" hidden="1">'JUL 2025 Balance Sheet'!$E$42</definedName>
    <definedName name="QB_ROW_493050" localSheetId="3" hidden="1">'JUL 2025 General Ledger'!$F$260</definedName>
    <definedName name="QB_ROW_493280" localSheetId="5" hidden="1">'JUL 2025 BVA'!$I$125</definedName>
    <definedName name="QB_ROW_493280" localSheetId="1" hidden="1">'JUL 2025 MTD I&amp;E'!$I$124</definedName>
    <definedName name="QB_ROW_493280" localSheetId="2" hidden="1">'JUL 2025 YTD I&amp;E'!$I$125</definedName>
    <definedName name="QB_ROW_493350" localSheetId="3" hidden="1">'JUL 2025 General Ledger'!$F$265</definedName>
    <definedName name="QB_ROW_494280" localSheetId="5" hidden="1">'JUL 2025 BVA'!$I$129</definedName>
    <definedName name="QB_ROW_494280" localSheetId="1" hidden="1">'JUL 2025 MTD I&amp;E'!$I$128</definedName>
    <definedName name="QB_ROW_494280" localSheetId="2" hidden="1">'JUL 2025 YTD I&amp;E'!$I$129</definedName>
    <definedName name="QB_ROW_495280" localSheetId="5" hidden="1">'JUL 2025 BVA'!$I$133</definedName>
    <definedName name="QB_ROW_495280" localSheetId="1" hidden="1">'JUL 2025 MTD I&amp;E'!$I$132</definedName>
    <definedName name="QB_ROW_495280" localSheetId="2" hidden="1">'JUL 2025 YTD I&amp;E'!$I$133</definedName>
    <definedName name="QB_ROW_497260" localSheetId="5" hidden="1">'JUL 2025 BVA'!$G$181</definedName>
    <definedName name="QB_ROW_497260" localSheetId="1" hidden="1">'JUL 2025 MTD I&amp;E'!$G$180</definedName>
    <definedName name="QB_ROW_497260" localSheetId="2" hidden="1">'JUL 2025 YTD I&amp;E'!$G$181</definedName>
    <definedName name="QB_ROW_498240" localSheetId="0" hidden="1">'JUL 2025 Balance Sheet'!$E$8</definedName>
    <definedName name="QB_ROW_499240" localSheetId="0" hidden="1">'JUL 2025 Balance Sheet'!$E$11</definedName>
    <definedName name="QB_ROW_500240" localSheetId="0" hidden="1">'JUL 2025 Balance Sheet'!$E$10</definedName>
    <definedName name="QB_ROW_5011" localSheetId="0" hidden="1">'JUL 2025 Balance Sheet'!$B$23</definedName>
    <definedName name="QB_ROW_501240" localSheetId="0" hidden="1">'JUL 2025 Balance Sheet'!$E$9</definedName>
    <definedName name="QB_ROW_5030" localSheetId="3" hidden="1">'JUL 2025 General Ledger'!$D$121</definedName>
    <definedName name="QB_ROW_503260" localSheetId="5" hidden="1">'JUL 2025 BVA'!$G$66</definedName>
    <definedName name="QB_ROW_503260" localSheetId="1" hidden="1">'JUL 2025 MTD I&amp;E'!$G$66</definedName>
    <definedName name="QB_ROW_503260" localSheetId="2" hidden="1">'JUL 2025 YTD I&amp;E'!$G$66</definedName>
    <definedName name="QB_ROW_504260" localSheetId="5" hidden="1">'JUL 2025 BVA'!$G$65</definedName>
    <definedName name="QB_ROW_504260" localSheetId="1" hidden="1">'JUL 2025 MTD I&amp;E'!$G$65</definedName>
    <definedName name="QB_ROW_504260" localSheetId="2" hidden="1">'JUL 2025 YTD I&amp;E'!$G$65</definedName>
    <definedName name="QB_ROW_506030" localSheetId="3" hidden="1">'JUL 2025 General Ledger'!$D$390</definedName>
    <definedName name="QB_ROW_506260" localSheetId="5" hidden="1">'JUL 2025 BVA'!$G$231</definedName>
    <definedName name="QB_ROW_506260" localSheetId="1" hidden="1">'JUL 2025 MTD I&amp;E'!$G$230</definedName>
    <definedName name="QB_ROW_506260" localSheetId="2" hidden="1">'JUL 2025 YTD I&amp;E'!$G$231</definedName>
    <definedName name="QB_ROW_506330" localSheetId="3" hidden="1">'JUL 2025 General Ledger'!$D$392</definedName>
    <definedName name="QB_ROW_507250" localSheetId="5" hidden="1">'JUL 2025 BVA'!$F$248</definedName>
    <definedName name="QB_ROW_507250" localSheetId="1" hidden="1">'JUL 2025 MTD I&amp;E'!$F$247</definedName>
    <definedName name="QB_ROW_507250" localSheetId="2" hidden="1">'JUL 2025 YTD I&amp;E'!$F$248</definedName>
    <definedName name="QB_ROW_508250" localSheetId="5" hidden="1">'JUL 2025 BVA'!$F$247</definedName>
    <definedName name="QB_ROW_508250" localSheetId="1" hidden="1">'JUL 2025 MTD I&amp;E'!$F$246</definedName>
    <definedName name="QB_ROW_508250" localSheetId="2" hidden="1">'JUL 2025 YTD I&amp;E'!$F$247</definedName>
    <definedName name="QB_ROW_509250" localSheetId="5" hidden="1">'JUL 2025 BVA'!$F$246</definedName>
    <definedName name="QB_ROW_509250" localSheetId="1" hidden="1">'JUL 2025 MTD I&amp;E'!$F$245</definedName>
    <definedName name="QB_ROW_509250" localSheetId="2" hidden="1">'JUL 2025 YTD I&amp;E'!$F$246</definedName>
    <definedName name="QB_ROW_511250" localSheetId="5" hidden="1">'JUL 2025 BVA'!$F$40</definedName>
    <definedName name="QB_ROW_511250" localSheetId="1" hidden="1">'JUL 2025 MTD I&amp;E'!$F$40</definedName>
    <definedName name="QB_ROW_511250" localSheetId="2" hidden="1">'JUL 2025 YTD I&amp;E'!$F$40</definedName>
    <definedName name="QB_ROW_512010" localSheetId="3" hidden="1">'JUL 2025 General Ledger'!$B$63</definedName>
    <definedName name="QB_ROW_512040" localSheetId="5" hidden="1">'JUL 2025 BVA'!$E$33</definedName>
    <definedName name="QB_ROW_512040" localSheetId="1" hidden="1">'JUL 2025 MTD I&amp;E'!$E$33</definedName>
    <definedName name="QB_ROW_512040" localSheetId="2" hidden="1">'JUL 2025 YTD I&amp;E'!$E$33</definedName>
    <definedName name="QB_ROW_512250" localSheetId="5" hidden="1">'JUL 2025 BVA'!$F$41</definedName>
    <definedName name="QB_ROW_512250" localSheetId="1" hidden="1">'JUL 2025 MTD I&amp;E'!$F$41</definedName>
    <definedName name="QB_ROW_512250" localSheetId="2" hidden="1">'JUL 2025 YTD I&amp;E'!$F$41</definedName>
    <definedName name="QB_ROW_512310" localSheetId="3" hidden="1">'JUL 2025 General Ledger'!$B$84</definedName>
    <definedName name="QB_ROW_512340" localSheetId="5" hidden="1">'JUL 2025 BVA'!$E$42</definedName>
    <definedName name="QB_ROW_512340" localSheetId="1" hidden="1">'JUL 2025 MTD I&amp;E'!$E$42</definedName>
    <definedName name="QB_ROW_512340" localSheetId="2" hidden="1">'JUL 2025 YTD I&amp;E'!$E$42</definedName>
    <definedName name="QB_ROW_51250" localSheetId="5" hidden="1">'JUL 2025 BVA'!$F$19</definedName>
    <definedName name="QB_ROW_51250" localSheetId="1" hidden="1">'JUL 2025 MTD I&amp;E'!$F$19</definedName>
    <definedName name="QB_ROW_51250" localSheetId="2" hidden="1">'JUL 2025 YTD I&amp;E'!$F$19</definedName>
    <definedName name="QB_ROW_514020" localSheetId="3" hidden="1">'JUL 2025 General Ledger'!$C$31</definedName>
    <definedName name="QB_ROW_514250" localSheetId="5" hidden="1">'JUL 2025 BVA'!$F$13</definedName>
    <definedName name="QB_ROW_514250" localSheetId="1" hidden="1">'JUL 2025 MTD I&amp;E'!$F$13</definedName>
    <definedName name="QB_ROW_514250" localSheetId="2" hidden="1">'JUL 2025 YTD I&amp;E'!$F$13</definedName>
    <definedName name="QB_ROW_514320" localSheetId="3" hidden="1">'JUL 2025 General Ledger'!$C$33</definedName>
    <definedName name="QB_ROW_515020" localSheetId="3" hidden="1">'JUL 2025 General Ledger'!$C$28</definedName>
    <definedName name="QB_ROW_515250" localSheetId="5" hidden="1">'JUL 2025 BVA'!$F$12</definedName>
    <definedName name="QB_ROW_515250" localSheetId="1" hidden="1">'JUL 2025 MTD I&amp;E'!$F$12</definedName>
    <definedName name="QB_ROW_515250" localSheetId="2" hidden="1">'JUL 2025 YTD I&amp;E'!$F$12</definedName>
    <definedName name="QB_ROW_515320" localSheetId="3" hidden="1">'JUL 2025 General Ledger'!$C$30</definedName>
    <definedName name="QB_ROW_516020" localSheetId="3" hidden="1">'JUL 2025 General Ledger'!$C$25</definedName>
    <definedName name="QB_ROW_516250" localSheetId="5" hidden="1">'JUL 2025 BVA'!$F$11</definedName>
    <definedName name="QB_ROW_516250" localSheetId="1" hidden="1">'JUL 2025 MTD I&amp;E'!$F$11</definedName>
    <definedName name="QB_ROW_516250" localSheetId="2" hidden="1">'JUL 2025 YTD I&amp;E'!$F$11</definedName>
    <definedName name="QB_ROW_516320" localSheetId="3" hidden="1">'JUL 2025 General Ledger'!$C$27</definedName>
    <definedName name="QB_ROW_517020" localSheetId="3" hidden="1">'JUL 2025 General Ledger'!$C$22</definedName>
    <definedName name="QB_ROW_517250" localSheetId="5" hidden="1">'JUL 2025 BVA'!$F$10</definedName>
    <definedName name="QB_ROW_517250" localSheetId="1" hidden="1">'JUL 2025 MTD I&amp;E'!$F$10</definedName>
    <definedName name="QB_ROW_517250" localSheetId="2" hidden="1">'JUL 2025 YTD I&amp;E'!$F$10</definedName>
    <definedName name="QB_ROW_517320" localSheetId="3" hidden="1">'JUL 2025 General Ledger'!$C$24</definedName>
    <definedName name="QB_ROW_518250" localSheetId="0" hidden="1">'JUL 2025 Balance Sheet'!$F$52</definedName>
    <definedName name="QB_ROW_519040" localSheetId="3" hidden="1">'JUL 2025 General Ledger'!$E$190</definedName>
    <definedName name="QB_ROW_519270" localSheetId="5" hidden="1">'JUL 2025 BVA'!$H$98</definedName>
    <definedName name="QB_ROW_519270" localSheetId="1" hidden="1">'JUL 2025 MTD I&amp;E'!$H$97</definedName>
    <definedName name="QB_ROW_519270" localSheetId="2" hidden="1">'JUL 2025 YTD I&amp;E'!$H$98</definedName>
    <definedName name="QB_ROW_519340" localSheetId="3" hidden="1">'JUL 2025 General Ledger'!$E$197</definedName>
    <definedName name="QB_ROW_520260" localSheetId="5" hidden="1">'JUL 2025 BVA'!$G$64</definedName>
    <definedName name="QB_ROW_520260" localSheetId="1" hidden="1">'JUL 2025 MTD I&amp;E'!$G$64</definedName>
    <definedName name="QB_ROW_520260" localSheetId="2" hidden="1">'JUL 2025 YTD I&amp;E'!$G$64</definedName>
    <definedName name="QB_ROW_521020" localSheetId="3" hidden="1">'JUL 2025 General Ledger'!$C$418</definedName>
    <definedName name="QB_ROW_521250" localSheetId="5" hidden="1">'JUL 2025 BVA'!$F$245</definedName>
    <definedName name="QB_ROW_521250" localSheetId="1" hidden="1">'JUL 2025 MTD I&amp;E'!$F$244</definedName>
    <definedName name="QB_ROW_521250" localSheetId="2" hidden="1">'JUL 2025 YTD I&amp;E'!$F$245</definedName>
    <definedName name="QB_ROW_521320" localSheetId="3" hidden="1">'JUL 2025 General Ledger'!$C$423</definedName>
    <definedName name="QB_ROW_523040" localSheetId="3" hidden="1">'JUL 2025 General Ledger'!$E$134</definedName>
    <definedName name="QB_ROW_523270" localSheetId="5" hidden="1">'JUL 2025 BVA'!$H$76</definedName>
    <definedName name="QB_ROW_523270" localSheetId="1" hidden="1">'JUL 2025 MTD I&amp;E'!$H$76</definedName>
    <definedName name="QB_ROW_523270" localSheetId="2" hidden="1">'JUL 2025 YTD I&amp;E'!$H$76</definedName>
    <definedName name="QB_ROW_523340" localSheetId="3" hidden="1">'JUL 2025 General Ledger'!$E$139</definedName>
    <definedName name="QB_ROW_525020" localSheetId="3" hidden="1">'JUL 2025 General Ledger'!$C$410</definedName>
    <definedName name="QB_ROW_525250" localSheetId="5" hidden="1">'JUL 2025 BVA'!$F$244</definedName>
    <definedName name="QB_ROW_525250" localSheetId="1" hidden="1">'JUL 2025 MTD I&amp;E'!$F$243</definedName>
    <definedName name="QB_ROW_525250" localSheetId="2" hidden="1">'JUL 2025 YTD I&amp;E'!$F$244</definedName>
    <definedName name="QB_ROW_525320" localSheetId="3" hidden="1">'JUL 2025 General Ledger'!$C$417</definedName>
    <definedName name="QB_ROW_5260" localSheetId="5" hidden="1">'JUL 2025 BVA'!$G$69</definedName>
    <definedName name="QB_ROW_5260" localSheetId="1" hidden="1">'JUL 2025 MTD I&amp;E'!$G$69</definedName>
    <definedName name="QB_ROW_5260" localSheetId="2" hidden="1">'JUL 2025 YTD I&amp;E'!$G$69</definedName>
    <definedName name="QB_ROW_529040" localSheetId="5" hidden="1">'JUL 2025 BVA'!$E$273</definedName>
    <definedName name="QB_ROW_529040" localSheetId="1" hidden="1">'JUL 2025 MTD I&amp;E'!$E$269</definedName>
    <definedName name="QB_ROW_529040" localSheetId="2" hidden="1">'JUL 2025 YTD I&amp;E'!$E$273</definedName>
    <definedName name="QB_ROW_529340" localSheetId="5" hidden="1">'JUL 2025 BVA'!$E$277</definedName>
    <definedName name="QB_ROW_529340" localSheetId="1" hidden="1">'JUL 2025 MTD I&amp;E'!$E$273</definedName>
    <definedName name="QB_ROW_529340" localSheetId="2" hidden="1">'JUL 2025 YTD I&amp;E'!$E$277</definedName>
    <definedName name="QB_ROW_530250" localSheetId="5" hidden="1">'JUL 2025 BVA'!$F$276</definedName>
    <definedName name="QB_ROW_530250" localSheetId="1" hidden="1">'JUL 2025 MTD I&amp;E'!$F$272</definedName>
    <definedName name="QB_ROW_530250" localSheetId="2" hidden="1">'JUL 2025 YTD I&amp;E'!$F$276</definedName>
    <definedName name="QB_ROW_53030" localSheetId="3" hidden="1">'JUL 2025 General Ledger'!$D$272</definedName>
    <definedName name="QB_ROW_53060" localSheetId="5" hidden="1">'JUL 2025 BVA'!$G$139</definedName>
    <definedName name="QB_ROW_53060" localSheetId="1" hidden="1">'JUL 2025 MTD I&amp;E'!$G$138</definedName>
    <definedName name="QB_ROW_53060" localSheetId="2" hidden="1">'JUL 2025 YTD I&amp;E'!$G$139</definedName>
    <definedName name="QB_ROW_5311" localSheetId="0" hidden="1">'JUL 2025 Balance Sheet'!$B$33</definedName>
    <definedName name="QB_ROW_531250" localSheetId="5" hidden="1">'JUL 2025 BVA'!$F$275</definedName>
    <definedName name="QB_ROW_531250" localSheetId="1" hidden="1">'JUL 2025 MTD I&amp;E'!$F$271</definedName>
    <definedName name="QB_ROW_531250" localSheetId="2" hidden="1">'JUL 2025 YTD I&amp;E'!$F$275</definedName>
    <definedName name="QB_ROW_532250" localSheetId="5" hidden="1">'JUL 2025 BVA'!$F$274</definedName>
    <definedName name="QB_ROW_532250" localSheetId="1" hidden="1">'JUL 2025 MTD I&amp;E'!$F$270</definedName>
    <definedName name="QB_ROW_532250" localSheetId="2" hidden="1">'JUL 2025 YTD I&amp;E'!$F$274</definedName>
    <definedName name="QB_ROW_53270" localSheetId="5" hidden="1">'JUL 2025 BVA'!$H$145</definedName>
    <definedName name="QB_ROW_53270" localSheetId="1" hidden="1">'JUL 2025 MTD I&amp;E'!$H$144</definedName>
    <definedName name="QB_ROW_53270" localSheetId="2" hidden="1">'JUL 2025 YTD I&amp;E'!$H$145</definedName>
    <definedName name="QB_ROW_5330" localSheetId="3" hidden="1">'JUL 2025 General Ledger'!$D$123</definedName>
    <definedName name="QB_ROW_53330" localSheetId="3" hidden="1">'JUL 2025 General Ledger'!$D$298</definedName>
    <definedName name="QB_ROW_53360" localSheetId="5" hidden="1">'JUL 2025 BVA'!$G$146</definedName>
    <definedName name="QB_ROW_53360" localSheetId="1" hidden="1">'JUL 2025 MTD I&amp;E'!$G$145</definedName>
    <definedName name="QB_ROW_53360" localSheetId="2" hidden="1">'JUL 2025 YTD I&amp;E'!$G$146</definedName>
    <definedName name="QB_ROW_537020" localSheetId="3" hidden="1">'JUL 2025 General Ledger'!$C$430</definedName>
    <definedName name="QB_ROW_537040" localSheetId="5" hidden="1">'JUL 2025 BVA'!$E$265</definedName>
    <definedName name="QB_ROW_537040" localSheetId="1" hidden="1">'JUL 2025 MTD I&amp;E'!$E$261</definedName>
    <definedName name="QB_ROW_537040" localSheetId="2" hidden="1">'JUL 2025 YTD I&amp;E'!$E$265</definedName>
    <definedName name="QB_ROW_537250" localSheetId="5" hidden="1">'JUL 2025 BVA'!$F$271</definedName>
    <definedName name="QB_ROW_537250" localSheetId="1" hidden="1">'JUL 2025 MTD I&amp;E'!$F$267</definedName>
    <definedName name="QB_ROW_537250" localSheetId="2" hidden="1">'JUL 2025 YTD I&amp;E'!$F$271</definedName>
    <definedName name="QB_ROW_537320" localSheetId="3" hidden="1">'JUL 2025 General Ledger'!$C$435</definedName>
    <definedName name="QB_ROW_537340" localSheetId="5" hidden="1">'JUL 2025 BVA'!$E$272</definedName>
    <definedName name="QB_ROW_537340" localSheetId="1" hidden="1">'JUL 2025 MTD I&amp;E'!$E$268</definedName>
    <definedName name="QB_ROW_537340" localSheetId="2" hidden="1">'JUL 2025 YTD I&amp;E'!$E$272</definedName>
    <definedName name="QB_ROW_538030" localSheetId="3" hidden="1">'JUL 2025 General Ledger'!$D$431</definedName>
    <definedName name="QB_ROW_538250" localSheetId="5" hidden="1">'JUL 2025 BVA'!$F$270</definedName>
    <definedName name="QB_ROW_538250" localSheetId="1" hidden="1">'JUL 2025 MTD I&amp;E'!$F$266</definedName>
    <definedName name="QB_ROW_538250" localSheetId="2" hidden="1">'JUL 2025 YTD I&amp;E'!$F$270</definedName>
    <definedName name="QB_ROW_538330" localSheetId="3" hidden="1">'JUL 2025 General Ledger'!$D$434</definedName>
    <definedName name="QB_ROW_539250" localSheetId="5" hidden="1">'JUL 2025 BVA'!$F$269</definedName>
    <definedName name="QB_ROW_539250" localSheetId="1" hidden="1">'JUL 2025 MTD I&amp;E'!$F$265</definedName>
    <definedName name="QB_ROW_539250" localSheetId="2" hidden="1">'JUL 2025 YTD I&amp;E'!$F$269</definedName>
    <definedName name="QB_ROW_54020" localSheetId="3" hidden="1">'JUL 2025 General Ledger'!$C$403</definedName>
    <definedName name="QB_ROW_540250" localSheetId="5" hidden="1">'JUL 2025 BVA'!$F$268</definedName>
    <definedName name="QB_ROW_540250" localSheetId="1" hidden="1">'JUL 2025 MTD I&amp;E'!$F$264</definedName>
    <definedName name="QB_ROW_540250" localSheetId="2" hidden="1">'JUL 2025 YTD I&amp;E'!$F$268</definedName>
    <definedName name="QB_ROW_54050" localSheetId="5" hidden="1">'JUL 2025 BVA'!$F$236</definedName>
    <definedName name="QB_ROW_54050" localSheetId="1" hidden="1">'JUL 2025 MTD I&amp;E'!$F$235</definedName>
    <definedName name="QB_ROW_54050" localSheetId="2" hidden="1">'JUL 2025 YTD I&amp;E'!$F$236</definedName>
    <definedName name="QB_ROW_541250" localSheetId="5" hidden="1">'JUL 2025 BVA'!$F$267</definedName>
    <definedName name="QB_ROW_541250" localSheetId="1" hidden="1">'JUL 2025 MTD I&amp;E'!$F$263</definedName>
    <definedName name="QB_ROW_541250" localSheetId="2" hidden="1">'JUL 2025 YTD I&amp;E'!$F$267</definedName>
    <definedName name="QB_ROW_54260" localSheetId="5" hidden="1">'JUL 2025 BVA'!$G$239</definedName>
    <definedName name="QB_ROW_54260" localSheetId="1" hidden="1">'JUL 2025 MTD I&amp;E'!$G$238</definedName>
    <definedName name="QB_ROW_54260" localSheetId="2" hidden="1">'JUL 2025 YTD I&amp;E'!$G$239</definedName>
    <definedName name="QB_ROW_54320" localSheetId="3" hidden="1">'JUL 2025 General Ledger'!$C$407</definedName>
    <definedName name="QB_ROW_54350" localSheetId="5" hidden="1">'JUL 2025 BVA'!$F$240</definedName>
    <definedName name="QB_ROW_54350" localSheetId="1" hidden="1">'JUL 2025 MTD I&amp;E'!$F$239</definedName>
    <definedName name="QB_ROW_54350" localSheetId="2" hidden="1">'JUL 2025 YTD I&amp;E'!$F$240</definedName>
    <definedName name="QB_ROW_545260" localSheetId="5" hidden="1">'JUL 2025 BVA'!$G$196</definedName>
    <definedName name="QB_ROW_545260" localSheetId="1" hidden="1">'JUL 2025 MTD I&amp;E'!$G$195</definedName>
    <definedName name="QB_ROW_545260" localSheetId="2" hidden="1">'JUL 2025 YTD I&amp;E'!$G$196</definedName>
    <definedName name="QB_ROW_546240" localSheetId="0" hidden="1">'JUL 2025 Balance Sheet'!$E$7</definedName>
    <definedName name="QB_ROW_547020" localSheetId="3" hidden="1">'JUL 2025 General Ledger'!$C$79</definedName>
    <definedName name="QB_ROW_547250" localSheetId="5" hidden="1">'JUL 2025 BVA'!$F$38</definedName>
    <definedName name="QB_ROW_547250" localSheetId="1" hidden="1">'JUL 2025 MTD I&amp;E'!$F$38</definedName>
    <definedName name="QB_ROW_547250" localSheetId="2" hidden="1">'JUL 2025 YTD I&amp;E'!$F$38</definedName>
    <definedName name="QB_ROW_547320" localSheetId="3" hidden="1">'JUL 2025 General Ledger'!$C$83</definedName>
    <definedName name="QB_ROW_548020" localSheetId="3" hidden="1">'JUL 2025 General Ledger'!$C$71</definedName>
    <definedName name="QB_ROW_548250" localSheetId="5" hidden="1">'JUL 2025 BVA'!$F$37</definedName>
    <definedName name="QB_ROW_548250" localSheetId="1" hidden="1">'JUL 2025 MTD I&amp;E'!$F$37</definedName>
    <definedName name="QB_ROW_548250" localSheetId="2" hidden="1">'JUL 2025 YTD I&amp;E'!$F$37</definedName>
    <definedName name="QB_ROW_548320" localSheetId="3" hidden="1">'JUL 2025 General Ledger'!$C$78</definedName>
    <definedName name="QB_ROW_549260" localSheetId="5" hidden="1">'JUL 2025 BVA'!$G$195</definedName>
    <definedName name="QB_ROW_549260" localSheetId="1" hidden="1">'JUL 2025 MTD I&amp;E'!$G$194</definedName>
    <definedName name="QB_ROW_549260" localSheetId="2" hidden="1">'JUL 2025 YTD I&amp;E'!$G$195</definedName>
    <definedName name="QB_ROW_55020" localSheetId="3" hidden="1">'JUL 2025 General Ledger'!$C$37</definedName>
    <definedName name="QB_ROW_551240" localSheetId="5" hidden="1">'JUL 2025 BVA'!$E$310</definedName>
    <definedName name="QB_ROW_551240" localSheetId="1" hidden="1">'JUL 2025 MTD I&amp;E'!$E$306</definedName>
    <definedName name="QB_ROW_551240" localSheetId="2" hidden="1">'JUL 2025 YTD I&amp;E'!$E$310</definedName>
    <definedName name="QB_ROW_552240" localSheetId="5" hidden="1">'JUL 2025 BVA'!$E$309</definedName>
    <definedName name="QB_ROW_552240" localSheetId="1" hidden="1">'JUL 2025 MTD I&amp;E'!$E$305</definedName>
    <definedName name="QB_ROW_552240" localSheetId="2" hidden="1">'JUL 2025 YTD I&amp;E'!$E$309</definedName>
    <definedName name="QB_ROW_55250" localSheetId="5" hidden="1">'JUL 2025 BVA'!$F$15</definedName>
    <definedName name="QB_ROW_55250" localSheetId="1" hidden="1">'JUL 2025 MTD I&amp;E'!$F$15</definedName>
    <definedName name="QB_ROW_55250" localSheetId="2" hidden="1">'JUL 2025 YTD I&amp;E'!$F$15</definedName>
    <definedName name="QB_ROW_55320" localSheetId="3" hidden="1">'JUL 2025 General Ledger'!$C$39</definedName>
    <definedName name="QB_ROW_554260" localSheetId="5" hidden="1">'JUL 2025 BVA'!$G$194</definedName>
    <definedName name="QB_ROW_554260" localSheetId="1" hidden="1">'JUL 2025 MTD I&amp;E'!$G$193</definedName>
    <definedName name="QB_ROW_554260" localSheetId="2" hidden="1">'JUL 2025 YTD I&amp;E'!$G$194</definedName>
    <definedName name="QB_ROW_555240" localSheetId="5" hidden="1">'JUL 2025 BVA'!$E$299</definedName>
    <definedName name="QB_ROW_555240" localSheetId="1" hidden="1">'JUL 2025 MTD I&amp;E'!$E$295</definedName>
    <definedName name="QB_ROW_555240" localSheetId="2" hidden="1">'JUL 2025 YTD I&amp;E'!$E$299</definedName>
    <definedName name="QB_ROW_556240" localSheetId="5" hidden="1">'JUL 2025 BVA'!$E$298</definedName>
    <definedName name="QB_ROW_556240" localSheetId="1" hidden="1">'JUL 2025 MTD I&amp;E'!$E$294</definedName>
    <definedName name="QB_ROW_556240" localSheetId="2" hidden="1">'JUL 2025 YTD I&amp;E'!$E$298</definedName>
    <definedName name="QB_ROW_562260" localSheetId="5" hidden="1">'JUL 2025 BVA'!$G$193</definedName>
    <definedName name="QB_ROW_562260" localSheetId="1" hidden="1">'JUL 2025 MTD I&amp;E'!$G$192</definedName>
    <definedName name="QB_ROW_562260" localSheetId="2" hidden="1">'JUL 2025 YTD I&amp;E'!$G$193</definedName>
    <definedName name="QB_ROW_56260" localSheetId="5" hidden="1">'JUL 2025 BVA'!$G$237</definedName>
    <definedName name="QB_ROW_56260" localSheetId="1" hidden="1">'JUL 2025 MTD I&amp;E'!$G$236</definedName>
    <definedName name="QB_ROW_56260" localSheetId="2" hidden="1">'JUL 2025 YTD I&amp;E'!$G$237</definedName>
    <definedName name="QB_ROW_567250" localSheetId="5" hidden="1">'JUL 2025 BVA'!$F$36</definedName>
    <definedName name="QB_ROW_567250" localSheetId="1" hidden="1">'JUL 2025 MTD I&amp;E'!$F$36</definedName>
    <definedName name="QB_ROW_567250" localSheetId="2" hidden="1">'JUL 2025 YTD I&amp;E'!$F$36</definedName>
    <definedName name="QB_ROW_568240" localSheetId="5" hidden="1">'JUL 2025 BVA'!$E$297</definedName>
    <definedName name="QB_ROW_568240" localSheetId="1" hidden="1">'JUL 2025 MTD I&amp;E'!$E$293</definedName>
    <definedName name="QB_ROW_568240" localSheetId="2" hidden="1">'JUL 2025 YTD I&amp;E'!$E$297</definedName>
    <definedName name="QB_ROW_569270" localSheetId="5" hidden="1">'JUL 2025 BVA'!$H$75</definedName>
    <definedName name="QB_ROW_569270" localSheetId="1" hidden="1">'JUL 2025 MTD I&amp;E'!$H$75</definedName>
    <definedName name="QB_ROW_569270" localSheetId="2" hidden="1">'JUL 2025 YTD I&amp;E'!$H$75</definedName>
    <definedName name="QB_ROW_57030" localSheetId="3" hidden="1">'JUL 2025 General Ledger'!$D$404</definedName>
    <definedName name="QB_ROW_571270" localSheetId="5" hidden="1">'JUL 2025 BVA'!$H$74</definedName>
    <definedName name="QB_ROW_571270" localSheetId="1" hidden="1">'JUL 2025 MTD I&amp;E'!$H$74</definedName>
    <definedName name="QB_ROW_571270" localSheetId="2" hidden="1">'JUL 2025 YTD I&amp;E'!$H$74</definedName>
    <definedName name="QB_ROW_572260" localSheetId="5" hidden="1">'JUL 2025 BVA'!$G$122</definedName>
    <definedName name="QB_ROW_572260" localSheetId="1" hidden="1">'JUL 2025 MTD I&amp;E'!$G$121</definedName>
    <definedName name="QB_ROW_572260" localSheetId="2" hidden="1">'JUL 2025 YTD I&amp;E'!$G$122</definedName>
    <definedName name="QB_ROW_57260" localSheetId="5" hidden="1">'JUL 2025 BVA'!$G$238</definedName>
    <definedName name="QB_ROW_57260" localSheetId="1" hidden="1">'JUL 2025 MTD I&amp;E'!$G$237</definedName>
    <definedName name="QB_ROW_57260" localSheetId="2" hidden="1">'JUL 2025 YTD I&amp;E'!$G$238</definedName>
    <definedName name="QB_ROW_573250" localSheetId="5" hidden="1">'JUL 2025 BVA'!$F$35</definedName>
    <definedName name="QB_ROW_573250" localSheetId="1" hidden="1">'JUL 2025 MTD I&amp;E'!$F$35</definedName>
    <definedName name="QB_ROW_573250" localSheetId="2" hidden="1">'JUL 2025 YTD I&amp;E'!$F$35</definedName>
    <definedName name="QB_ROW_57330" localSheetId="3" hidden="1">'JUL 2025 General Ledger'!$D$406</definedName>
    <definedName name="QB_ROW_574240" localSheetId="5" hidden="1">'JUL 2025 BVA'!$E$296</definedName>
    <definedName name="QB_ROW_574240" localSheetId="1" hidden="1">'JUL 2025 MTD I&amp;E'!$E$292</definedName>
    <definedName name="QB_ROW_574240" localSheetId="2" hidden="1">'JUL 2025 YTD I&amp;E'!$E$296</definedName>
    <definedName name="QB_ROW_575240" localSheetId="0" hidden="1">'JUL 2025 Balance Sheet'!$E$6</definedName>
    <definedName name="QB_ROW_576020" localSheetId="3" hidden="1">'JUL 2025 General Ledger'!$C$64</definedName>
    <definedName name="QB_ROW_576250" localSheetId="5" hidden="1">'JUL 2025 BVA'!$F$34</definedName>
    <definedName name="QB_ROW_576250" localSheetId="1" hidden="1">'JUL 2025 MTD I&amp;E'!$F$34</definedName>
    <definedName name="QB_ROW_576250" localSheetId="2" hidden="1">'JUL 2025 YTD I&amp;E'!$F$34</definedName>
    <definedName name="QB_ROW_576320" localSheetId="3" hidden="1">'JUL 2025 General Ledger'!$C$70</definedName>
    <definedName name="QB_ROW_577240" localSheetId="5" hidden="1">'JUL 2025 BVA'!$E$262</definedName>
    <definedName name="QB_ROW_577240" localSheetId="2" hidden="1">'JUL 2025 YTD I&amp;E'!$E$262</definedName>
    <definedName name="QB_ROW_578020" localSheetId="3" hidden="1">'JUL 2025 General Ledger'!$C$438</definedName>
    <definedName name="QB_ROW_578240" localSheetId="5" hidden="1">'JUL 2025 BVA'!$E$292</definedName>
    <definedName name="QB_ROW_578240" localSheetId="1" hidden="1">'JUL 2025 MTD I&amp;E'!$E$288</definedName>
    <definedName name="QB_ROW_578240" localSheetId="2" hidden="1">'JUL 2025 YTD I&amp;E'!$E$292</definedName>
    <definedName name="QB_ROW_578320" localSheetId="3" hidden="1">'JUL 2025 General Ledger'!$C$444</definedName>
    <definedName name="QB_ROW_580240" localSheetId="5" hidden="1">'JUL 2025 BVA'!$E$291</definedName>
    <definedName name="QB_ROW_580240" localSheetId="1" hidden="1">'JUL 2025 MTD I&amp;E'!$E$287</definedName>
    <definedName name="QB_ROW_580240" localSheetId="2" hidden="1">'JUL 2025 YTD I&amp;E'!$E$291</definedName>
    <definedName name="QB_ROW_58030" localSheetId="3" hidden="1">'JUL 2025 General Ledger'!$D$299</definedName>
    <definedName name="QB_ROW_58060" localSheetId="5" hidden="1">'JUL 2025 BVA'!$G$147</definedName>
    <definedName name="QB_ROW_58060" localSheetId="1" hidden="1">'JUL 2025 MTD I&amp;E'!$G$146</definedName>
    <definedName name="QB_ROW_58060" localSheetId="2" hidden="1">'JUL 2025 YTD I&amp;E'!$G$147</definedName>
    <definedName name="QB_ROW_58270" localSheetId="5" hidden="1">'JUL 2025 BVA'!$H$156</definedName>
    <definedName name="QB_ROW_58270" localSheetId="1" hidden="1">'JUL 2025 MTD I&amp;E'!$H$155</definedName>
    <definedName name="QB_ROW_58270" localSheetId="2" hidden="1">'JUL 2025 YTD I&amp;E'!$H$156</definedName>
    <definedName name="QB_ROW_58330" localSheetId="3" hidden="1">'JUL 2025 General Ledger'!$D$315</definedName>
    <definedName name="QB_ROW_58360" localSheetId="5" hidden="1">'JUL 2025 BVA'!$G$157</definedName>
    <definedName name="QB_ROW_58360" localSheetId="1" hidden="1">'JUL 2025 MTD I&amp;E'!$G$156</definedName>
    <definedName name="QB_ROW_58360" localSheetId="2" hidden="1">'JUL 2025 YTD I&amp;E'!$G$157</definedName>
    <definedName name="QB_ROW_59040" localSheetId="3" hidden="1">'JUL 2025 General Ledger'!$E$300</definedName>
    <definedName name="QB_ROW_59070" localSheetId="5" hidden="1">'JUL 2025 BVA'!$H$148</definedName>
    <definedName name="QB_ROW_59070" localSheetId="1" hidden="1">'JUL 2025 MTD I&amp;E'!$H$147</definedName>
    <definedName name="QB_ROW_59070" localSheetId="2" hidden="1">'JUL 2025 YTD I&amp;E'!$H$148</definedName>
    <definedName name="QB_ROW_59280" localSheetId="5" hidden="1">'JUL 2025 BVA'!$I$152</definedName>
    <definedName name="QB_ROW_59280" localSheetId="1" hidden="1">'JUL 2025 MTD I&amp;E'!$I$151</definedName>
    <definedName name="QB_ROW_59280" localSheetId="2" hidden="1">'JUL 2025 YTD I&amp;E'!$I$152</definedName>
    <definedName name="QB_ROW_59340" localSheetId="3" hidden="1">'JUL 2025 General Ledger'!$E$310</definedName>
    <definedName name="QB_ROW_59370" localSheetId="5" hidden="1">'JUL 2025 BVA'!$H$153</definedName>
    <definedName name="QB_ROW_59370" localSheetId="1" hidden="1">'JUL 2025 MTD I&amp;E'!$H$152</definedName>
    <definedName name="QB_ROW_59370" localSheetId="2" hidden="1">'JUL 2025 YTD I&amp;E'!$H$153</definedName>
    <definedName name="QB_ROW_6040" localSheetId="0" hidden="1">'JUL 2025 Balance Sheet'!$E$51</definedName>
    <definedName name="QB_ROW_61010" localSheetId="3" hidden="1">'JUL 2025 General Ledger'!$B$11</definedName>
    <definedName name="QB_ROW_61240" localSheetId="5" hidden="1">'JUL 2025 BVA'!$E$8</definedName>
    <definedName name="QB_ROW_61240" localSheetId="1" hidden="1">'JUL 2025 MTD I&amp;E'!$E$8</definedName>
    <definedName name="QB_ROW_61240" localSheetId="2" hidden="1">'JUL 2025 YTD I&amp;E'!$E$8</definedName>
    <definedName name="QB_ROW_61310" localSheetId="3" hidden="1">'JUL 2025 General Ledger'!$B$20</definedName>
    <definedName name="QB_ROW_62010" localSheetId="3" hidden="1">'JUL 2025 General Ledger'!$B$429</definedName>
    <definedName name="QB_ROW_62030" localSheetId="5" hidden="1">'JUL 2025 BVA'!$D$264</definedName>
    <definedName name="QB_ROW_62030" localSheetId="1" hidden="1">'JUL 2025 MTD I&amp;E'!$D$260</definedName>
    <definedName name="QB_ROW_62030" localSheetId="2" hidden="1">'JUL 2025 YTD I&amp;E'!$D$264</definedName>
    <definedName name="QB_ROW_62310" localSheetId="3" hidden="1">'JUL 2025 General Ledger'!$B$436</definedName>
    <definedName name="QB_ROW_62330" localSheetId="5" hidden="1">'JUL 2025 BVA'!$D$287</definedName>
    <definedName name="QB_ROW_62330" localSheetId="1" hidden="1">'JUL 2025 MTD I&amp;E'!$D$283</definedName>
    <definedName name="QB_ROW_62330" localSheetId="2" hidden="1">'JUL 2025 YTD I&amp;E'!$D$287</definedName>
    <definedName name="QB_ROW_6250" localSheetId="0" hidden="1">'JUL 2025 Balance Sheet'!$F$65</definedName>
    <definedName name="QB_ROW_63010" localSheetId="3" hidden="1">'JUL 2025 General Ledger'!$B$446</definedName>
    <definedName name="QB_ROW_63030" localSheetId="5" hidden="1">'JUL 2025 BVA'!$D$295</definedName>
    <definedName name="QB_ROW_63030" localSheetId="1" hidden="1">'JUL 2025 MTD I&amp;E'!$D$291</definedName>
    <definedName name="QB_ROW_63030" localSheetId="2" hidden="1">'JUL 2025 YTD I&amp;E'!$D$295</definedName>
    <definedName name="QB_ROW_63240" localSheetId="5" hidden="1">'JUL 2025 BVA'!$E$306</definedName>
    <definedName name="QB_ROW_63240" localSheetId="1" hidden="1">'JUL 2025 MTD I&amp;E'!$E$302</definedName>
    <definedName name="QB_ROW_63240" localSheetId="2" hidden="1">'JUL 2025 YTD I&amp;E'!$E$306</definedName>
    <definedName name="QB_ROW_63310" localSheetId="3" hidden="1">'JUL 2025 General Ledger'!$B$486</definedName>
    <definedName name="QB_ROW_63330" localSheetId="5" hidden="1">'JUL 2025 BVA'!$D$307</definedName>
    <definedName name="QB_ROW_63330" localSheetId="1" hidden="1">'JUL 2025 MTD I&amp;E'!$D$303</definedName>
    <definedName name="QB_ROW_63330" localSheetId="2" hidden="1">'JUL 2025 YTD I&amp;E'!$D$307</definedName>
    <definedName name="QB_ROW_6340" localSheetId="0" hidden="1">'JUL 2025 Balance Sheet'!$E$66</definedName>
    <definedName name="QB_ROW_64250" localSheetId="5" hidden="1">'JUL 2025 BVA'!$F$25</definedName>
    <definedName name="QB_ROW_64250" localSheetId="1" hidden="1">'JUL 2025 MTD I&amp;E'!$F$25</definedName>
    <definedName name="QB_ROW_64250" localSheetId="2" hidden="1">'JUL 2025 YTD I&amp;E'!$F$25</definedName>
    <definedName name="QB_ROW_7001" localSheetId="0" hidden="1">'JUL 2025 Balance Sheet'!$A$35</definedName>
    <definedName name="QB_ROW_70010" localSheetId="3" hidden="1">'JUL 2025 General Ledger'!$B$21</definedName>
    <definedName name="QB_ROW_70020" localSheetId="3" hidden="1">'JUL 2025 General Ledger'!$C$54</definedName>
    <definedName name="QB_ROW_70040" localSheetId="5" hidden="1">'JUL 2025 BVA'!$E$9</definedName>
    <definedName name="QB_ROW_70040" localSheetId="1" hidden="1">'JUL 2025 MTD I&amp;E'!$E$9</definedName>
    <definedName name="QB_ROW_70040" localSheetId="2" hidden="1">'JUL 2025 YTD I&amp;E'!$E$9</definedName>
    <definedName name="QB_ROW_70250" localSheetId="5" hidden="1">'JUL 2025 BVA'!$F$28</definedName>
    <definedName name="QB_ROW_70250" localSheetId="1" hidden="1">'JUL 2025 MTD I&amp;E'!$F$28</definedName>
    <definedName name="QB_ROW_70250" localSheetId="2" hidden="1">'JUL 2025 YTD I&amp;E'!$F$28</definedName>
    <definedName name="QB_ROW_70310" localSheetId="3" hidden="1">'JUL 2025 General Ledger'!$B$62</definedName>
    <definedName name="QB_ROW_70320" localSheetId="3" hidden="1">'JUL 2025 General Ledger'!$C$61</definedName>
    <definedName name="QB_ROW_70340" localSheetId="5" hidden="1">'JUL 2025 BVA'!$E$29</definedName>
    <definedName name="QB_ROW_70340" localSheetId="1" hidden="1">'JUL 2025 MTD I&amp;E'!$E$29</definedName>
    <definedName name="QB_ROW_70340" localSheetId="2" hidden="1">'JUL 2025 YTD I&amp;E'!$E$29</definedName>
    <definedName name="QB_ROW_7050" localSheetId="0" hidden="1">'JUL 2025 Balance Sheet'!$F$55</definedName>
    <definedName name="QB_ROW_72020" localSheetId="3" hidden="1">'JUL 2025 General Ledger'!$C$34</definedName>
    <definedName name="QB_ROW_72250" localSheetId="5" hidden="1">'JUL 2025 BVA'!$F$14</definedName>
    <definedName name="QB_ROW_72250" localSheetId="1" hidden="1">'JUL 2025 MTD I&amp;E'!$F$14</definedName>
    <definedName name="QB_ROW_72250" localSheetId="2" hidden="1">'JUL 2025 YTD I&amp;E'!$F$14</definedName>
    <definedName name="QB_ROW_72320" localSheetId="3" hidden="1">'JUL 2025 General Ledger'!$C$36</definedName>
    <definedName name="QB_ROW_7301" localSheetId="0" hidden="1">'JUL 2025 Balance Sheet'!$A$88</definedName>
    <definedName name="QB_ROW_7350" localSheetId="0" hidden="1">'JUL 2025 Balance Sheet'!$F$58</definedName>
    <definedName name="QB_ROW_74260" localSheetId="5" hidden="1">'JUL 2025 BVA'!$G$118</definedName>
    <definedName name="QB_ROW_74260" localSheetId="1" hidden="1">'JUL 2025 MTD I&amp;E'!$G$117</definedName>
    <definedName name="QB_ROW_74260" localSheetId="2" hidden="1">'JUL 2025 YTD I&amp;E'!$G$118</definedName>
    <definedName name="QB_ROW_75260" localSheetId="5" hidden="1">'JUL 2025 BVA'!$G$59</definedName>
    <definedName name="QB_ROW_75260" localSheetId="1" hidden="1">'JUL 2025 MTD I&amp;E'!$G$59</definedName>
    <definedName name="QB_ROW_75260" localSheetId="2" hidden="1">'JUL 2025 YTD I&amp;E'!$G$59</definedName>
    <definedName name="QB_ROW_76020" localSheetId="3" hidden="1">'JUL 2025 General Ledger'!$C$86</definedName>
    <definedName name="QB_ROW_76250" localSheetId="5" hidden="1">'JUL 2025 BVA'!$F$44</definedName>
    <definedName name="QB_ROW_76250" localSheetId="1" hidden="1">'JUL 2025 MTD I&amp;E'!$F$44</definedName>
    <definedName name="QB_ROW_76250" localSheetId="2" hidden="1">'JUL 2025 YTD I&amp;E'!$F$44</definedName>
    <definedName name="QB_ROW_76320" localSheetId="3" hidden="1">'JUL 2025 General Ledger'!$C$89</definedName>
    <definedName name="QB_ROW_77260" localSheetId="5" hidden="1">'JUL 2025 BVA'!$G$117</definedName>
    <definedName name="QB_ROW_77260" localSheetId="1" hidden="1">'JUL 2025 MTD I&amp;E'!$G$116</definedName>
    <definedName name="QB_ROW_77260" localSheetId="2" hidden="1">'JUL 2025 YTD I&amp;E'!$G$117</definedName>
    <definedName name="QB_ROW_80050" localSheetId="3" hidden="1">'JUL 2025 General Ledger'!$F$141</definedName>
    <definedName name="QB_ROW_8011" localSheetId="0" hidden="1">'JUL 2025 Balance Sheet'!$B$36</definedName>
    <definedName name="QB_ROW_80280" localSheetId="5" hidden="1">'JUL 2025 BVA'!$I$78</definedName>
    <definedName name="QB_ROW_80280" localSheetId="1" hidden="1">'JUL 2025 MTD I&amp;E'!$I$78</definedName>
    <definedName name="QB_ROW_80280" localSheetId="2" hidden="1">'JUL 2025 YTD I&amp;E'!$I$78</definedName>
    <definedName name="QB_ROW_80350" localSheetId="3" hidden="1">'JUL 2025 General Ledger'!$F$146</definedName>
    <definedName name="QB_ROW_82030" localSheetId="3" hidden="1">'JUL 2025 General Ledger'!$D$133</definedName>
    <definedName name="QB_ROW_82060" localSheetId="5" hidden="1">'JUL 2025 BVA'!$G$73</definedName>
    <definedName name="QB_ROW_82060" localSheetId="1" hidden="1">'JUL 2025 MTD I&amp;E'!$G$73</definedName>
    <definedName name="QB_ROW_82060" localSheetId="2" hidden="1">'JUL 2025 YTD I&amp;E'!$G$73</definedName>
    <definedName name="QB_ROW_82270" localSheetId="5" hidden="1">'JUL 2025 BVA'!$H$94</definedName>
    <definedName name="QB_ROW_82270" localSheetId="1" hidden="1">'JUL 2025 MTD I&amp;E'!$H$94</definedName>
    <definedName name="QB_ROW_82270" localSheetId="2" hidden="1">'JUL 2025 YTD I&amp;E'!$H$94</definedName>
    <definedName name="QB_ROW_82330" localSheetId="3" hidden="1">'JUL 2025 General Ledger'!$D$188</definedName>
    <definedName name="QB_ROW_82360" localSheetId="5" hidden="1">'JUL 2025 BVA'!$G$95</definedName>
    <definedName name="QB_ROW_82360" localSheetId="1" hidden="1">'JUL 2025 MTD I&amp;E'!$G$95</definedName>
    <definedName name="QB_ROW_82360" localSheetId="2" hidden="1">'JUL 2025 YTD I&amp;E'!$G$95</definedName>
    <definedName name="QB_ROW_8260" localSheetId="0" hidden="1">'JUL 2025 Balance Sheet'!$G$56</definedName>
    <definedName name="QB_ROW_83050" localSheetId="3" hidden="1">'JUL 2025 General Ledger'!$F$307</definedName>
    <definedName name="QB_ROW_8311" localSheetId="0" hidden="1">'JUL 2025 Balance Sheet'!$B$73</definedName>
    <definedName name="QB_ROW_83280" localSheetId="5" hidden="1">'JUL 2025 BVA'!$I$151</definedName>
    <definedName name="QB_ROW_83280" localSheetId="1" hidden="1">'JUL 2025 MTD I&amp;E'!$I$150</definedName>
    <definedName name="QB_ROW_83280" localSheetId="2" hidden="1">'JUL 2025 YTD I&amp;E'!$I$151</definedName>
    <definedName name="QB_ROW_83350" localSheetId="3" hidden="1">'JUL 2025 General Ledger'!$F$309</definedName>
    <definedName name="QB_ROW_84050" localSheetId="3" hidden="1">'JUL 2025 General Ledger'!$F$301</definedName>
    <definedName name="QB_ROW_84280" localSheetId="5" hidden="1">'JUL 2025 BVA'!$I$149</definedName>
    <definedName name="QB_ROW_84280" localSheetId="1" hidden="1">'JUL 2025 MTD I&amp;E'!$I$148</definedName>
    <definedName name="QB_ROW_84280" localSheetId="2" hidden="1">'JUL 2025 YTD I&amp;E'!$I$149</definedName>
    <definedName name="QB_ROW_84350" localSheetId="3" hidden="1">'JUL 2025 General Ledger'!$F$303</definedName>
    <definedName name="QB_ROW_86030" localSheetId="3" hidden="1">'JUL 2025 General Ledger'!$D$316</definedName>
    <definedName name="QB_ROW_86260" localSheetId="5" hidden="1">'JUL 2025 BVA'!$G$158</definedName>
    <definedName name="QB_ROW_86260" localSheetId="1" hidden="1">'JUL 2025 MTD I&amp;E'!$G$157</definedName>
    <definedName name="QB_ROW_86260" localSheetId="2" hidden="1">'JUL 2025 YTD I&amp;E'!$G$158</definedName>
    <definedName name="QB_ROW_86321" localSheetId="5" hidden="1">'JUL 2025 BVA'!$C$31</definedName>
    <definedName name="QB_ROW_86321" localSheetId="1" hidden="1">'JUL 2025 MTD I&amp;E'!$C$31</definedName>
    <definedName name="QB_ROW_86321" localSheetId="2" hidden="1">'JUL 2025 YTD I&amp;E'!$C$31</definedName>
    <definedName name="QB_ROW_86330" localSheetId="3" hidden="1">'JUL 2025 General Ledger'!$D$318</definedName>
    <definedName name="QB_ROW_87020" localSheetId="3" hidden="1">'JUL 2025 General Ledger'!$C$322</definedName>
    <definedName name="QB_ROW_87250" localSheetId="5" hidden="1">'JUL 2025 BVA'!$F$164</definedName>
    <definedName name="QB_ROW_87250" localSheetId="1" hidden="1">'JUL 2025 MTD I&amp;E'!$F$163</definedName>
    <definedName name="QB_ROW_87250" localSheetId="2" hidden="1">'JUL 2025 YTD I&amp;E'!$F$164</definedName>
    <definedName name="QB_ROW_87320" localSheetId="3" hidden="1">'JUL 2025 General Ledger'!$C$326</definedName>
    <definedName name="QB_ROW_88250" localSheetId="5" hidden="1">'JUL 2025 BVA'!$F$165</definedName>
    <definedName name="QB_ROW_88250" localSheetId="1" hidden="1">'JUL 2025 MTD I&amp;E'!$F$164</definedName>
    <definedName name="QB_ROW_88250" localSheetId="2" hidden="1">'JUL 2025 YTD I&amp;E'!$F$165</definedName>
    <definedName name="QB_ROW_9021" localSheetId="0" hidden="1">'JUL 2025 Balance Sheet'!$C$37</definedName>
    <definedName name="QB_ROW_90250" localSheetId="5" hidden="1">'JUL 2025 BVA'!$F$170</definedName>
    <definedName name="QB_ROW_90250" localSheetId="1" hidden="1">'JUL 2025 MTD I&amp;E'!$F$169</definedName>
    <definedName name="QB_ROW_90250" localSheetId="2" hidden="1">'JUL 2025 YTD I&amp;E'!$F$170</definedName>
    <definedName name="QB_ROW_91020" localSheetId="3" hidden="1">'JUL 2025 General Ledger'!$C$361</definedName>
    <definedName name="QB_ROW_91030" localSheetId="3" hidden="1">'JUL 2025 General Ledger'!$D$379</definedName>
    <definedName name="QB_ROW_91050" localSheetId="5" hidden="1">'JUL 2025 BVA'!$F$192</definedName>
    <definedName name="QB_ROW_91050" localSheetId="1" hidden="1">'JUL 2025 MTD I&amp;E'!$F$191</definedName>
    <definedName name="QB_ROW_91050" localSheetId="2" hidden="1">'JUL 2025 YTD I&amp;E'!$F$192</definedName>
    <definedName name="QB_ROW_91260" localSheetId="5" hidden="1">'JUL 2025 BVA'!$G$218</definedName>
    <definedName name="QB_ROW_91260" localSheetId="1" hidden="1">'JUL 2025 MTD I&amp;E'!$G$217</definedName>
    <definedName name="QB_ROW_91260" localSheetId="2" hidden="1">'JUL 2025 YTD I&amp;E'!$G$218</definedName>
    <definedName name="QB_ROW_91320" localSheetId="3" hidden="1">'JUL 2025 General Ledger'!$C$382</definedName>
    <definedName name="QB_ROW_91330" localSheetId="3" hidden="1">'JUL 2025 General Ledger'!$D$381</definedName>
    <definedName name="QB_ROW_91350" localSheetId="5" hidden="1">'JUL 2025 BVA'!$F$219</definedName>
    <definedName name="QB_ROW_91350" localSheetId="1" hidden="1">'JUL 2025 MTD I&amp;E'!$F$218</definedName>
    <definedName name="QB_ROW_91350" localSheetId="2" hidden="1">'JUL 2025 YTD I&amp;E'!$F$219</definedName>
    <definedName name="QB_ROW_92030" localSheetId="3" hidden="1">'JUL 2025 General Ledger'!$D$258</definedName>
    <definedName name="QB_ROW_92060" localSheetId="5" hidden="1">'JUL 2025 BVA'!$G$123</definedName>
    <definedName name="QB_ROW_92060" localSheetId="1" hidden="1">'JUL 2025 MTD I&amp;E'!$G$122</definedName>
    <definedName name="QB_ROW_92060" localSheetId="2" hidden="1">'JUL 2025 YTD I&amp;E'!$G$123</definedName>
    <definedName name="QB_ROW_92270" localSheetId="5" hidden="1">'JUL 2025 BVA'!$H$136</definedName>
    <definedName name="QB_ROW_92270" localSheetId="1" hidden="1">'JUL 2025 MTD I&amp;E'!$H$135</definedName>
    <definedName name="QB_ROW_92270" localSheetId="2" hidden="1">'JUL 2025 YTD I&amp;E'!$H$136</definedName>
    <definedName name="QB_ROW_92330" localSheetId="3" hidden="1">'JUL 2025 General Ledger'!$D$271</definedName>
    <definedName name="QB_ROW_92360" localSheetId="5" hidden="1">'JUL 2025 BVA'!$G$137</definedName>
    <definedName name="QB_ROW_92360" localSheetId="1" hidden="1">'JUL 2025 MTD I&amp;E'!$G$136</definedName>
    <definedName name="QB_ROW_92360" localSheetId="2" hidden="1">'JUL 2025 YTD I&amp;E'!$G$137</definedName>
    <definedName name="QB_ROW_9260" localSheetId="0" hidden="1">'JUL 2025 Balance Sheet'!$G$57</definedName>
    <definedName name="QB_ROW_9321" localSheetId="0" hidden="1">'JUL 2025 Balance Sheet'!$C$72</definedName>
    <definedName name="QB_ROW_93240" localSheetId="0" hidden="1">'JUL 2025 Balance Sheet'!$E$13</definedName>
    <definedName name="QB_ROW_94020" localSheetId="3" hidden="1">'JUL 2025 General Ledger'!$C$340</definedName>
    <definedName name="QB_ROW_94250" localSheetId="5" hidden="1">'JUL 2025 BVA'!$F$179</definedName>
    <definedName name="QB_ROW_94250" localSheetId="1" hidden="1">'JUL 2025 MTD I&amp;E'!$F$178</definedName>
    <definedName name="QB_ROW_94250" localSheetId="2" hidden="1">'JUL 2025 YTD I&amp;E'!$F$179</definedName>
    <definedName name="QB_ROW_94320" localSheetId="3" hidden="1">'JUL 2025 General Ledger'!$C$345</definedName>
    <definedName name="QB_ROW_96020" localSheetId="3" hidden="1">'JUL 2025 General Ledger'!$C$332</definedName>
    <definedName name="QB_ROW_96250" localSheetId="5" hidden="1">'JUL 2025 BVA'!$F$171</definedName>
    <definedName name="QB_ROW_96250" localSheetId="1" hidden="1">'JUL 2025 MTD I&amp;E'!$F$170</definedName>
    <definedName name="QB_ROW_96250" localSheetId="2" hidden="1">'JUL 2025 YTD I&amp;E'!$F$171</definedName>
    <definedName name="QB_ROW_96320" localSheetId="3" hidden="1">'JUL 2025 General Ledger'!$C$334</definedName>
    <definedName name="QB_ROW_97020" localSheetId="3" hidden="1">'JUL 2025 General Ledger'!$C$346</definedName>
    <definedName name="QB_ROW_97050" localSheetId="5" hidden="1">'JUL 2025 BVA'!$F$180</definedName>
    <definedName name="QB_ROW_97050" localSheetId="1" hidden="1">'JUL 2025 MTD I&amp;E'!$F$179</definedName>
    <definedName name="QB_ROW_97050" localSheetId="2" hidden="1">'JUL 2025 YTD I&amp;E'!$F$180</definedName>
    <definedName name="QB_ROW_97260" localSheetId="5" hidden="1">'JUL 2025 BVA'!$G$190</definedName>
    <definedName name="QB_ROW_97260" localSheetId="1" hidden="1">'JUL 2025 MTD I&amp;E'!$G$189</definedName>
    <definedName name="QB_ROW_97260" localSheetId="2" hidden="1">'JUL 2025 YTD I&amp;E'!$G$190</definedName>
    <definedName name="QB_ROW_97320" localSheetId="3" hidden="1">'JUL 2025 General Ledger'!$C$360</definedName>
    <definedName name="QB_ROW_97350" localSheetId="5" hidden="1">'JUL 2025 BVA'!$F$191</definedName>
    <definedName name="QB_ROW_97350" localSheetId="1" hidden="1">'JUL 2025 MTD I&amp;E'!$F$190</definedName>
    <definedName name="QB_ROW_97350" localSheetId="2" hidden="1">'JUL 2025 YTD I&amp;E'!$F$191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20250731</definedName>
    <definedName name="QBENDDATE" localSheetId="5">20251231</definedName>
    <definedName name="QBENDDATE" localSheetId="3">20250731</definedName>
    <definedName name="QBENDDATE" localSheetId="1">20250731</definedName>
    <definedName name="QBENDDATE" localSheetId="2">20250731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5964</definedName>
    <definedName name="QBMETADATASIZE" localSheetId="5">5964</definedName>
    <definedName name="QBMETADATASIZE" localSheetId="3">8062</definedName>
    <definedName name="QBMETADATASIZE" localSheetId="1">5964</definedName>
    <definedName name="QBMETADATASIZE" localSheetId="2">5964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7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20250101</definedName>
    <definedName name="QBSTARTDATE" localSheetId="5">20250101</definedName>
    <definedName name="QBSTARTDATE" localSheetId="3">20250701</definedName>
    <definedName name="QBSTARTDATE" localSheetId="1">20250701</definedName>
    <definedName name="QBSTARTDATE" localSheetId="2">20250101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4" i="5" l="1"/>
  <c r="L314" i="5"/>
  <c r="K314" i="5"/>
  <c r="J314" i="5"/>
  <c r="M313" i="5"/>
  <c r="L313" i="5"/>
  <c r="K313" i="5"/>
  <c r="J313" i="5"/>
  <c r="M312" i="5"/>
  <c r="L312" i="5"/>
  <c r="K312" i="5"/>
  <c r="J312" i="5"/>
  <c r="M311" i="5"/>
  <c r="L311" i="5"/>
  <c r="K311" i="5"/>
  <c r="J311" i="5"/>
  <c r="M310" i="5"/>
  <c r="L310" i="5"/>
  <c r="M309" i="5"/>
  <c r="L309" i="5"/>
  <c r="M307" i="5"/>
  <c r="L307" i="5"/>
  <c r="K307" i="5"/>
  <c r="J307" i="5"/>
  <c r="M306" i="5"/>
  <c r="L306" i="5"/>
  <c r="M305" i="5"/>
  <c r="L305" i="5"/>
  <c r="K305" i="5"/>
  <c r="J305" i="5"/>
  <c r="M304" i="5"/>
  <c r="L304" i="5"/>
  <c r="M303" i="5"/>
  <c r="L303" i="5"/>
  <c r="M302" i="5"/>
  <c r="L302" i="5"/>
  <c r="M301" i="5"/>
  <c r="L301" i="5"/>
  <c r="M299" i="5"/>
  <c r="L299" i="5"/>
  <c r="M298" i="5"/>
  <c r="L298" i="5"/>
  <c r="M297" i="5"/>
  <c r="L297" i="5"/>
  <c r="M296" i="5"/>
  <c r="L296" i="5"/>
  <c r="M294" i="5"/>
  <c r="L294" i="5"/>
  <c r="K294" i="5"/>
  <c r="J294" i="5"/>
  <c r="M293" i="5"/>
  <c r="L293" i="5"/>
  <c r="M292" i="5"/>
  <c r="L292" i="5"/>
  <c r="M291" i="5"/>
  <c r="L291" i="5"/>
  <c r="M288" i="5"/>
  <c r="L288" i="5"/>
  <c r="K288" i="5"/>
  <c r="J288" i="5"/>
  <c r="M287" i="5"/>
  <c r="L287" i="5"/>
  <c r="K287" i="5"/>
  <c r="J287" i="5"/>
  <c r="M286" i="5"/>
  <c r="L286" i="5"/>
  <c r="K286" i="5"/>
  <c r="J286" i="5"/>
  <c r="M285" i="5"/>
  <c r="L285" i="5"/>
  <c r="M284" i="5"/>
  <c r="L284" i="5"/>
  <c r="M283" i="5"/>
  <c r="L283" i="5"/>
  <c r="M282" i="5"/>
  <c r="L282" i="5"/>
  <c r="M281" i="5"/>
  <c r="L281" i="5"/>
  <c r="M280" i="5"/>
  <c r="L280" i="5"/>
  <c r="M278" i="5"/>
  <c r="L278" i="5"/>
  <c r="M277" i="5"/>
  <c r="L277" i="5"/>
  <c r="K277" i="5"/>
  <c r="J277" i="5"/>
  <c r="M276" i="5"/>
  <c r="L276" i="5"/>
  <c r="M275" i="5"/>
  <c r="L275" i="5"/>
  <c r="M274" i="5"/>
  <c r="L274" i="5"/>
  <c r="M272" i="5"/>
  <c r="L272" i="5"/>
  <c r="K272" i="5"/>
  <c r="J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J263" i="5"/>
  <c r="M258" i="5"/>
  <c r="L258" i="5"/>
  <c r="K258" i="5"/>
  <c r="J258" i="5"/>
  <c r="M257" i="5"/>
  <c r="L257" i="5"/>
  <c r="K257" i="5"/>
  <c r="J257" i="5"/>
  <c r="M256" i="5"/>
  <c r="L256" i="5"/>
  <c r="M255" i="5"/>
  <c r="L255" i="5"/>
  <c r="K255" i="5"/>
  <c r="J255" i="5"/>
  <c r="M254" i="5"/>
  <c r="L254" i="5"/>
  <c r="M253" i="5"/>
  <c r="L253" i="5"/>
  <c r="K253" i="5"/>
  <c r="J253" i="5"/>
  <c r="M252" i="5"/>
  <c r="L252" i="5"/>
  <c r="M251" i="5"/>
  <c r="L251" i="5"/>
  <c r="M249" i="5"/>
  <c r="L249" i="5"/>
  <c r="M248" i="5"/>
  <c r="L248" i="5"/>
  <c r="M247" i="5"/>
  <c r="L247" i="5"/>
  <c r="M246" i="5"/>
  <c r="L246" i="5"/>
  <c r="M245" i="5"/>
  <c r="L245" i="5"/>
  <c r="M244" i="5"/>
  <c r="L244" i="5"/>
  <c r="M242" i="5"/>
  <c r="L242" i="5"/>
  <c r="K242" i="5"/>
  <c r="J242" i="5"/>
  <c r="M241" i="5"/>
  <c r="L241" i="5"/>
  <c r="M240" i="5"/>
  <c r="L240" i="5"/>
  <c r="K240" i="5"/>
  <c r="J240" i="5"/>
  <c r="M239" i="5"/>
  <c r="L239" i="5"/>
  <c r="M238" i="5"/>
  <c r="L238" i="5"/>
  <c r="M237" i="5"/>
  <c r="L237" i="5"/>
  <c r="M235" i="5"/>
  <c r="L235" i="5"/>
  <c r="M234" i="5"/>
  <c r="L234" i="5"/>
  <c r="K234" i="5"/>
  <c r="J234" i="5"/>
  <c r="M233" i="5"/>
  <c r="L233" i="5"/>
  <c r="M232" i="5"/>
  <c r="L232" i="5"/>
  <c r="M231" i="5"/>
  <c r="L231" i="5"/>
  <c r="M230" i="5"/>
  <c r="L230" i="5"/>
  <c r="M228" i="5"/>
  <c r="L228" i="5"/>
  <c r="M226" i="5"/>
  <c r="L226" i="5"/>
  <c r="K226" i="5"/>
  <c r="J226" i="5"/>
  <c r="M225" i="5"/>
  <c r="L225" i="5"/>
  <c r="M224" i="5"/>
  <c r="L224" i="5"/>
  <c r="M223" i="5"/>
  <c r="L223" i="5"/>
  <c r="M221" i="5"/>
  <c r="L221" i="5"/>
  <c r="K221" i="5"/>
  <c r="J221" i="5"/>
  <c r="M220" i="5"/>
  <c r="L220" i="5"/>
  <c r="M219" i="5"/>
  <c r="L219" i="5"/>
  <c r="K219" i="5"/>
  <c r="J219" i="5"/>
  <c r="M218" i="5"/>
  <c r="L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1" i="5"/>
  <c r="L191" i="5"/>
  <c r="K191" i="5"/>
  <c r="J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9" i="5"/>
  <c r="L179" i="5"/>
  <c r="M178" i="5"/>
  <c r="L178" i="5"/>
  <c r="M177" i="5"/>
  <c r="L177" i="5"/>
  <c r="M175" i="5"/>
  <c r="L175" i="5"/>
  <c r="K175" i="5"/>
  <c r="J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7" i="5"/>
  <c r="L167" i="5"/>
  <c r="K167" i="5"/>
  <c r="J167" i="5"/>
  <c r="M166" i="5"/>
  <c r="L166" i="5"/>
  <c r="M165" i="5"/>
  <c r="L165" i="5"/>
  <c r="M164" i="5"/>
  <c r="L164" i="5"/>
  <c r="M162" i="5"/>
  <c r="L162" i="5"/>
  <c r="K162" i="5"/>
  <c r="J162" i="5"/>
  <c r="M161" i="5"/>
  <c r="L161" i="5"/>
  <c r="M160" i="5"/>
  <c r="L160" i="5"/>
  <c r="K160" i="5"/>
  <c r="J160" i="5"/>
  <c r="M159" i="5"/>
  <c r="L159" i="5"/>
  <c r="M158" i="5"/>
  <c r="L158" i="5"/>
  <c r="M157" i="5"/>
  <c r="L157" i="5"/>
  <c r="K157" i="5"/>
  <c r="J157" i="5"/>
  <c r="M156" i="5"/>
  <c r="L156" i="5"/>
  <c r="M155" i="5"/>
  <c r="L155" i="5"/>
  <c r="M154" i="5"/>
  <c r="L154" i="5"/>
  <c r="M153" i="5"/>
  <c r="L153" i="5"/>
  <c r="K153" i="5"/>
  <c r="J153" i="5"/>
  <c r="M152" i="5"/>
  <c r="L152" i="5"/>
  <c r="M151" i="5"/>
  <c r="L151" i="5"/>
  <c r="M150" i="5"/>
  <c r="L150" i="5"/>
  <c r="M149" i="5"/>
  <c r="L149" i="5"/>
  <c r="M146" i="5"/>
  <c r="L146" i="5"/>
  <c r="K146" i="5"/>
  <c r="J146" i="5"/>
  <c r="M145" i="5"/>
  <c r="L145" i="5"/>
  <c r="M144" i="5"/>
  <c r="L144" i="5"/>
  <c r="M143" i="5"/>
  <c r="L143" i="5"/>
  <c r="M142" i="5"/>
  <c r="L142" i="5"/>
  <c r="M141" i="5"/>
  <c r="L141" i="5"/>
  <c r="M140" i="5"/>
  <c r="L140" i="5"/>
  <c r="M138" i="5"/>
  <c r="L138" i="5"/>
  <c r="M137" i="5"/>
  <c r="L137" i="5"/>
  <c r="K137" i="5"/>
  <c r="J137" i="5"/>
  <c r="M136" i="5"/>
  <c r="L136" i="5"/>
  <c r="M135" i="5"/>
  <c r="L135" i="5"/>
  <c r="K135" i="5"/>
  <c r="J135" i="5"/>
  <c r="M134" i="5"/>
  <c r="L134" i="5"/>
  <c r="M133" i="5"/>
  <c r="L133" i="5"/>
  <c r="M131" i="5"/>
  <c r="L131" i="5"/>
  <c r="K131" i="5"/>
  <c r="J131" i="5"/>
  <c r="M130" i="5"/>
  <c r="L130" i="5"/>
  <c r="M129" i="5"/>
  <c r="L129" i="5"/>
  <c r="M127" i="5"/>
  <c r="L127" i="5"/>
  <c r="K127" i="5"/>
  <c r="J127" i="5"/>
  <c r="M126" i="5"/>
  <c r="L126" i="5"/>
  <c r="M125" i="5"/>
  <c r="L125" i="5"/>
  <c r="M122" i="5"/>
  <c r="L122" i="5"/>
  <c r="M120" i="5"/>
  <c r="L120" i="5"/>
  <c r="K120" i="5"/>
  <c r="J120" i="5"/>
  <c r="M119" i="5"/>
  <c r="L119" i="5"/>
  <c r="M118" i="5"/>
  <c r="L118" i="5"/>
  <c r="M117" i="5"/>
  <c r="L117" i="5"/>
  <c r="M116" i="5"/>
  <c r="L116" i="5"/>
  <c r="M115" i="5"/>
  <c r="L115" i="5"/>
  <c r="M113" i="5"/>
  <c r="L113" i="5"/>
  <c r="K113" i="5"/>
  <c r="J113" i="5"/>
  <c r="M112" i="5"/>
  <c r="L112" i="5"/>
  <c r="M111" i="5"/>
  <c r="L111" i="5"/>
  <c r="K111" i="5"/>
  <c r="J111" i="5"/>
  <c r="M110" i="5"/>
  <c r="L110" i="5"/>
  <c r="M109" i="5"/>
  <c r="L109" i="5"/>
  <c r="M108" i="5"/>
  <c r="L108" i="5"/>
  <c r="M107" i="5"/>
  <c r="L107" i="5"/>
  <c r="M105" i="5"/>
  <c r="L105" i="5"/>
  <c r="K105" i="5"/>
  <c r="J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K87" i="5"/>
  <c r="J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6" i="5"/>
  <c r="L76" i="5"/>
  <c r="M75" i="5"/>
  <c r="L75" i="5"/>
  <c r="M74" i="5"/>
  <c r="L74" i="5"/>
  <c r="M71" i="5"/>
  <c r="L71" i="5"/>
  <c r="K71" i="5"/>
  <c r="J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8" i="5"/>
  <c r="L58" i="5"/>
  <c r="M57" i="5"/>
  <c r="L57" i="5"/>
  <c r="M56" i="5"/>
  <c r="L56" i="5"/>
  <c r="M54" i="5"/>
  <c r="L54" i="5"/>
  <c r="K54" i="5"/>
  <c r="J54" i="5"/>
  <c r="M53" i="5"/>
  <c r="L53" i="5"/>
  <c r="M52" i="5"/>
  <c r="L52" i="5"/>
  <c r="M51" i="5"/>
  <c r="L51" i="5"/>
  <c r="M49" i="5"/>
  <c r="L49" i="5"/>
  <c r="M48" i="5"/>
  <c r="L48" i="5"/>
  <c r="M47" i="5"/>
  <c r="L47" i="5"/>
  <c r="M46" i="5"/>
  <c r="L46" i="5"/>
  <c r="M45" i="5"/>
  <c r="L45" i="5"/>
  <c r="M44" i="5"/>
  <c r="L44" i="5"/>
  <c r="M42" i="5"/>
  <c r="L42" i="5"/>
  <c r="K42" i="5"/>
  <c r="J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2" i="5"/>
  <c r="L12" i="5"/>
  <c r="M11" i="5"/>
  <c r="L11" i="5"/>
  <c r="M10" i="5"/>
  <c r="L10" i="5"/>
  <c r="M8" i="5"/>
  <c r="L8" i="5"/>
  <c r="M7" i="5"/>
  <c r="L7" i="5"/>
  <c r="M6" i="5"/>
  <c r="L6" i="5"/>
  <c r="M5" i="5"/>
  <c r="L5" i="5"/>
  <c r="Q487" i="4"/>
  <c r="P487" i="4"/>
  <c r="Q486" i="4"/>
  <c r="P486" i="4"/>
  <c r="Q485" i="4"/>
  <c r="P485" i="4"/>
  <c r="Q484" i="4"/>
  <c r="P484" i="4"/>
  <c r="Q483" i="4"/>
  <c r="Q482" i="4"/>
  <c r="Q481" i="4"/>
  <c r="Q480" i="4"/>
  <c r="Q479" i="4"/>
  <c r="Q478" i="4"/>
  <c r="Q477" i="4"/>
  <c r="Q476" i="4"/>
  <c r="Q475" i="4"/>
  <c r="Q474" i="4"/>
  <c r="Q473" i="4"/>
  <c r="Q472" i="4"/>
  <c r="Q471" i="4"/>
  <c r="Q470" i="4"/>
  <c r="Q469" i="4"/>
  <c r="Q468" i="4"/>
  <c r="Q467" i="4"/>
  <c r="Q466" i="4"/>
  <c r="Q465" i="4"/>
  <c r="Q464" i="4"/>
  <c r="Q463" i="4"/>
  <c r="Q462" i="4"/>
  <c r="Q461" i="4"/>
  <c r="Q460" i="4"/>
  <c r="Q459" i="4"/>
  <c r="Q458" i="4"/>
  <c r="Q457" i="4"/>
  <c r="Q456" i="4"/>
  <c r="Q455" i="4"/>
  <c r="Q454" i="4"/>
  <c r="Q453" i="4"/>
  <c r="Q451" i="4"/>
  <c r="P451" i="4"/>
  <c r="Q450" i="4"/>
  <c r="Q449" i="4"/>
  <c r="Q445" i="4"/>
  <c r="P445" i="4"/>
  <c r="Q444" i="4"/>
  <c r="P444" i="4"/>
  <c r="Q443" i="4"/>
  <c r="Q442" i="4"/>
  <c r="Q441" i="4"/>
  <c r="Q440" i="4"/>
  <c r="Q439" i="4"/>
  <c r="Q436" i="4"/>
  <c r="P436" i="4"/>
  <c r="Q435" i="4"/>
  <c r="P435" i="4"/>
  <c r="Q434" i="4"/>
  <c r="P434" i="4"/>
  <c r="Q433" i="4"/>
  <c r="Q432" i="4"/>
  <c r="Q428" i="4"/>
  <c r="P428" i="4"/>
  <c r="Q427" i="4"/>
  <c r="Q426" i="4"/>
  <c r="Q424" i="4"/>
  <c r="P424" i="4"/>
  <c r="Q423" i="4"/>
  <c r="P423" i="4"/>
  <c r="Q422" i="4"/>
  <c r="Q421" i="4"/>
  <c r="Q420" i="4"/>
  <c r="Q419" i="4"/>
  <c r="Q417" i="4"/>
  <c r="P417" i="4"/>
  <c r="Q416" i="4"/>
  <c r="Q415" i="4"/>
  <c r="Q414" i="4"/>
  <c r="Q413" i="4"/>
  <c r="Q412" i="4"/>
  <c r="Q411" i="4"/>
  <c r="Q408" i="4"/>
  <c r="P408" i="4"/>
  <c r="Q407" i="4"/>
  <c r="P407" i="4"/>
  <c r="Q406" i="4"/>
  <c r="P406" i="4"/>
  <c r="Q405" i="4"/>
  <c r="Q402" i="4"/>
  <c r="P402" i="4"/>
  <c r="Q401" i="4"/>
  <c r="P401" i="4"/>
  <c r="Q400" i="4"/>
  <c r="Q399" i="4"/>
  <c r="Q398" i="4"/>
  <c r="Q397" i="4"/>
  <c r="Q396" i="4"/>
  <c r="Q395" i="4"/>
  <c r="Q394" i="4"/>
  <c r="Q392" i="4"/>
  <c r="P392" i="4"/>
  <c r="Q391" i="4"/>
  <c r="Q389" i="4"/>
  <c r="P389" i="4"/>
  <c r="Q388" i="4"/>
  <c r="Q387" i="4"/>
  <c r="Q383" i="4"/>
  <c r="P383" i="4"/>
  <c r="Q382" i="4"/>
  <c r="P382" i="4"/>
  <c r="Q381" i="4"/>
  <c r="P381" i="4"/>
  <c r="Q380" i="4"/>
  <c r="Q378" i="4"/>
  <c r="P378" i="4"/>
  <c r="Q377" i="4"/>
  <c r="Q375" i="4"/>
  <c r="P375" i="4"/>
  <c r="Q374" i="4"/>
  <c r="Q373" i="4"/>
  <c r="Q372" i="4"/>
  <c r="Q370" i="4"/>
  <c r="P370" i="4"/>
  <c r="Q369" i="4"/>
  <c r="Q367" i="4"/>
  <c r="P367" i="4"/>
  <c r="Q366" i="4"/>
  <c r="Q364" i="4"/>
  <c r="P364" i="4"/>
  <c r="Q363" i="4"/>
  <c r="Q360" i="4"/>
  <c r="P360" i="4"/>
  <c r="Q359" i="4"/>
  <c r="P359" i="4"/>
  <c r="Q358" i="4"/>
  <c r="Q356" i="4"/>
  <c r="P356" i="4"/>
  <c r="Q355" i="4"/>
  <c r="Q353" i="4"/>
  <c r="P353" i="4"/>
  <c r="Q352" i="4"/>
  <c r="Q350" i="4"/>
  <c r="P350" i="4"/>
  <c r="Q349" i="4"/>
  <c r="Q348" i="4"/>
  <c r="Q345" i="4"/>
  <c r="P345" i="4"/>
  <c r="Q344" i="4"/>
  <c r="Q343" i="4"/>
  <c r="Q342" i="4"/>
  <c r="Q341" i="4"/>
  <c r="Q338" i="4"/>
  <c r="P338" i="4"/>
  <c r="Q337" i="4"/>
  <c r="P337" i="4"/>
  <c r="Q336" i="4"/>
  <c r="Q334" i="4"/>
  <c r="P334" i="4"/>
  <c r="Q333" i="4"/>
  <c r="Q331" i="4"/>
  <c r="P331" i="4"/>
  <c r="Q330" i="4"/>
  <c r="Q327" i="4"/>
  <c r="P327" i="4"/>
  <c r="Q326" i="4"/>
  <c r="P326" i="4"/>
  <c r="Q325" i="4"/>
  <c r="Q324" i="4"/>
  <c r="Q323" i="4"/>
  <c r="Q320" i="4"/>
  <c r="P320" i="4"/>
  <c r="Q319" i="4"/>
  <c r="P319" i="4"/>
  <c r="Q318" i="4"/>
  <c r="P318" i="4"/>
  <c r="Q317" i="4"/>
  <c r="Q315" i="4"/>
  <c r="P315" i="4"/>
  <c r="Q314" i="4"/>
  <c r="P314" i="4"/>
  <c r="Q313" i="4"/>
  <c r="Q312" i="4"/>
  <c r="Q310" i="4"/>
  <c r="P310" i="4"/>
  <c r="Q309" i="4"/>
  <c r="P309" i="4"/>
  <c r="Q308" i="4"/>
  <c r="Q306" i="4"/>
  <c r="P306" i="4"/>
  <c r="Q305" i="4"/>
  <c r="Q303" i="4"/>
  <c r="P303" i="4"/>
  <c r="Q302" i="4"/>
  <c r="Q298" i="4"/>
  <c r="P298" i="4"/>
  <c r="Q297" i="4"/>
  <c r="P297" i="4"/>
  <c r="Q296" i="4"/>
  <c r="Q294" i="4"/>
  <c r="P294" i="4"/>
  <c r="Q293" i="4"/>
  <c r="Q291" i="4"/>
  <c r="P291" i="4"/>
  <c r="Q290" i="4"/>
  <c r="Q288" i="4"/>
  <c r="P288" i="4"/>
  <c r="Q287" i="4"/>
  <c r="Q286" i="4"/>
  <c r="Q285" i="4"/>
  <c r="Q284" i="4"/>
  <c r="Q283" i="4"/>
  <c r="Q281" i="4"/>
  <c r="P281" i="4"/>
  <c r="Q280" i="4"/>
  <c r="Q279" i="4"/>
  <c r="Q278" i="4"/>
  <c r="Q277" i="4"/>
  <c r="Q276" i="4"/>
  <c r="Q275" i="4"/>
  <c r="Q274" i="4"/>
  <c r="Q271" i="4"/>
  <c r="P271" i="4"/>
  <c r="Q270" i="4"/>
  <c r="P270" i="4"/>
  <c r="Q269" i="4"/>
  <c r="P269" i="4"/>
  <c r="Q268" i="4"/>
  <c r="Q267" i="4"/>
  <c r="Q265" i="4"/>
  <c r="P265" i="4"/>
  <c r="Q264" i="4"/>
  <c r="Q263" i="4"/>
  <c r="Q262" i="4"/>
  <c r="Q261" i="4"/>
  <c r="Q256" i="4"/>
  <c r="P256" i="4"/>
  <c r="Q255" i="4"/>
  <c r="P255" i="4"/>
  <c r="Q254" i="4"/>
  <c r="Q251" i="4"/>
  <c r="P251" i="4"/>
  <c r="Q250" i="4"/>
  <c r="P250" i="4"/>
  <c r="Q249" i="4"/>
  <c r="P249" i="4"/>
  <c r="Q248" i="4"/>
  <c r="Q247" i="4"/>
  <c r="Q246" i="4"/>
  <c r="Q245" i="4"/>
  <c r="Q244" i="4"/>
  <c r="Q243" i="4"/>
  <c r="Q242" i="4"/>
  <c r="Q241" i="4"/>
  <c r="Q240" i="4"/>
  <c r="Q238" i="4"/>
  <c r="P238" i="4"/>
  <c r="Q237" i="4"/>
  <c r="Q236" i="4"/>
  <c r="Q235" i="4"/>
  <c r="Q234" i="4"/>
  <c r="Q233" i="4"/>
  <c r="Q232" i="4"/>
  <c r="Q231" i="4"/>
  <c r="Q230" i="4"/>
  <c r="Q229" i="4"/>
  <c r="Q227" i="4"/>
  <c r="P227" i="4"/>
  <c r="Q226" i="4"/>
  <c r="Q225" i="4"/>
  <c r="Q224" i="4"/>
  <c r="Q221" i="4"/>
  <c r="P221" i="4"/>
  <c r="Q220" i="4"/>
  <c r="P220" i="4"/>
  <c r="Q219" i="4"/>
  <c r="Q217" i="4"/>
  <c r="P217" i="4"/>
  <c r="Q216" i="4"/>
  <c r="Q215" i="4"/>
  <c r="Q214" i="4"/>
  <c r="Q213" i="4"/>
  <c r="Q212" i="4"/>
  <c r="Q210" i="4"/>
  <c r="P210" i="4"/>
  <c r="Q209" i="4"/>
  <c r="Q208" i="4"/>
  <c r="Q207" i="4"/>
  <c r="Q206" i="4"/>
  <c r="Q204" i="4"/>
  <c r="P204" i="4"/>
  <c r="Q203" i="4"/>
  <c r="Q202" i="4"/>
  <c r="Q201" i="4"/>
  <c r="Q200" i="4"/>
  <c r="Q199" i="4"/>
  <c r="Q197" i="4"/>
  <c r="P197" i="4"/>
  <c r="Q196" i="4"/>
  <c r="Q195" i="4"/>
  <c r="Q194" i="4"/>
  <c r="Q193" i="4"/>
  <c r="Q192" i="4"/>
  <c r="Q191" i="4"/>
  <c r="Q188" i="4"/>
  <c r="P188" i="4"/>
  <c r="Q187" i="4"/>
  <c r="P187" i="4"/>
  <c r="Q186" i="4"/>
  <c r="Q185" i="4"/>
  <c r="Q184" i="4"/>
  <c r="Q183" i="4"/>
  <c r="Q182" i="4"/>
  <c r="Q181" i="4"/>
  <c r="Q180" i="4"/>
  <c r="Q179" i="4"/>
  <c r="Q177" i="4"/>
  <c r="P177" i="4"/>
  <c r="Q176" i="4"/>
  <c r="Q175" i="4"/>
  <c r="Q174" i="4"/>
  <c r="Q172" i="4"/>
  <c r="P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6" i="4"/>
  <c r="P156" i="4"/>
  <c r="Q155" i="4"/>
  <c r="P155" i="4"/>
  <c r="Q154" i="4"/>
  <c r="Q152" i="4"/>
  <c r="P152" i="4"/>
  <c r="Q151" i="4"/>
  <c r="Q149" i="4"/>
  <c r="P149" i="4"/>
  <c r="Q148" i="4"/>
  <c r="Q146" i="4"/>
  <c r="P146" i="4"/>
  <c r="Q145" i="4"/>
  <c r="Q144" i="4"/>
  <c r="Q143" i="4"/>
  <c r="Q142" i="4"/>
  <c r="Q139" i="4"/>
  <c r="P139" i="4"/>
  <c r="Q138" i="4"/>
  <c r="Q137" i="4"/>
  <c r="Q136" i="4"/>
  <c r="Q135" i="4"/>
  <c r="Q131" i="4"/>
  <c r="P131" i="4"/>
  <c r="Q130" i="4"/>
  <c r="P130" i="4"/>
  <c r="Q129" i="4"/>
  <c r="Q128" i="4"/>
  <c r="Q127" i="4"/>
  <c r="Q126" i="4"/>
  <c r="Q125" i="4"/>
  <c r="Q123" i="4"/>
  <c r="P123" i="4"/>
  <c r="Q122" i="4"/>
  <c r="Q120" i="4"/>
  <c r="P120" i="4"/>
  <c r="Q119" i="4"/>
  <c r="Q116" i="4"/>
  <c r="P116" i="4"/>
  <c r="Q115" i="4"/>
  <c r="P115" i="4"/>
  <c r="Q114" i="4"/>
  <c r="Q111" i="4"/>
  <c r="P111" i="4"/>
  <c r="Q110" i="4"/>
  <c r="P110" i="4"/>
  <c r="Q109" i="4"/>
  <c r="Q108" i="4"/>
  <c r="Q107" i="4"/>
  <c r="Q104" i="4"/>
  <c r="P104" i="4"/>
  <c r="Q103" i="4"/>
  <c r="Q102" i="4"/>
  <c r="Q101" i="4"/>
  <c r="Q100" i="4"/>
  <c r="Q99" i="4"/>
  <c r="Q98" i="4"/>
  <c r="Q97" i="4"/>
  <c r="Q96" i="4"/>
  <c r="Q95" i="4"/>
  <c r="Q93" i="4"/>
  <c r="P93" i="4"/>
  <c r="Q92" i="4"/>
  <c r="Q91" i="4"/>
  <c r="Q89" i="4"/>
  <c r="P89" i="4"/>
  <c r="Q88" i="4"/>
  <c r="Q87" i="4"/>
  <c r="Q84" i="4"/>
  <c r="P84" i="4"/>
  <c r="Q83" i="4"/>
  <c r="P83" i="4"/>
  <c r="Q82" i="4"/>
  <c r="Q81" i="4"/>
  <c r="Q80" i="4"/>
  <c r="Q78" i="4"/>
  <c r="P78" i="4"/>
  <c r="Q77" i="4"/>
  <c r="Q76" i="4"/>
  <c r="Q75" i="4"/>
  <c r="Q74" i="4"/>
  <c r="Q73" i="4"/>
  <c r="Q72" i="4"/>
  <c r="Q70" i="4"/>
  <c r="P70" i="4"/>
  <c r="Q69" i="4"/>
  <c r="Q68" i="4"/>
  <c r="Q67" i="4"/>
  <c r="Q66" i="4"/>
  <c r="Q65" i="4"/>
  <c r="Q62" i="4"/>
  <c r="P62" i="4"/>
  <c r="Q61" i="4"/>
  <c r="P61" i="4"/>
  <c r="Q60" i="4"/>
  <c r="Q59" i="4"/>
  <c r="Q58" i="4"/>
  <c r="Q57" i="4"/>
  <c r="Q56" i="4"/>
  <c r="Q55" i="4"/>
  <c r="Q53" i="4"/>
  <c r="P53" i="4"/>
  <c r="Q52" i="4"/>
  <c r="Q50" i="4"/>
  <c r="P50" i="4"/>
  <c r="Q49" i="4"/>
  <c r="Q47" i="4"/>
  <c r="P47" i="4"/>
  <c r="Q46" i="4"/>
  <c r="Q44" i="4"/>
  <c r="P44" i="4"/>
  <c r="Q43" i="4"/>
  <c r="Q42" i="4"/>
  <c r="Q41" i="4"/>
  <c r="Q39" i="4"/>
  <c r="P39" i="4"/>
  <c r="Q38" i="4"/>
  <c r="Q36" i="4"/>
  <c r="P36" i="4"/>
  <c r="Q35" i="4"/>
  <c r="Q33" i="4"/>
  <c r="P33" i="4"/>
  <c r="Q32" i="4"/>
  <c r="Q30" i="4"/>
  <c r="P30" i="4"/>
  <c r="Q29" i="4"/>
  <c r="Q27" i="4"/>
  <c r="P27" i="4"/>
  <c r="Q26" i="4"/>
  <c r="Q24" i="4"/>
  <c r="P24" i="4"/>
  <c r="Q23" i="4"/>
  <c r="Q20" i="4"/>
  <c r="P20" i="4"/>
  <c r="Q19" i="4"/>
  <c r="Q18" i="4"/>
  <c r="Q17" i="4"/>
  <c r="Q16" i="4"/>
  <c r="Q15" i="4"/>
  <c r="Q14" i="4"/>
  <c r="Q13" i="4"/>
  <c r="Q12" i="4"/>
  <c r="Q10" i="4"/>
  <c r="P10" i="4"/>
  <c r="Q9" i="4"/>
  <c r="Q8" i="4"/>
  <c r="Q6" i="4"/>
  <c r="P6" i="4"/>
  <c r="Q5" i="4"/>
  <c r="Q4" i="4"/>
  <c r="Q3" i="4"/>
  <c r="M314" i="3"/>
  <c r="L314" i="3"/>
  <c r="K314" i="3"/>
  <c r="J314" i="3"/>
  <c r="M313" i="3"/>
  <c r="L313" i="3"/>
  <c r="K313" i="3"/>
  <c r="J313" i="3"/>
  <c r="M312" i="3"/>
  <c r="L312" i="3"/>
  <c r="K312" i="3"/>
  <c r="J312" i="3"/>
  <c r="M311" i="3"/>
  <c r="L311" i="3"/>
  <c r="K311" i="3"/>
  <c r="J311" i="3"/>
  <c r="M310" i="3"/>
  <c r="L310" i="3"/>
  <c r="M309" i="3"/>
  <c r="L309" i="3"/>
  <c r="M307" i="3"/>
  <c r="L307" i="3"/>
  <c r="K307" i="3"/>
  <c r="J307" i="3"/>
  <c r="M306" i="3"/>
  <c r="L306" i="3"/>
  <c r="M305" i="3"/>
  <c r="L305" i="3"/>
  <c r="K305" i="3"/>
  <c r="J305" i="3"/>
  <c r="M304" i="3"/>
  <c r="L304" i="3"/>
  <c r="M303" i="3"/>
  <c r="L303" i="3"/>
  <c r="M302" i="3"/>
  <c r="L302" i="3"/>
  <c r="M301" i="3"/>
  <c r="L301" i="3"/>
  <c r="M299" i="3"/>
  <c r="L299" i="3"/>
  <c r="M298" i="3"/>
  <c r="L298" i="3"/>
  <c r="M297" i="3"/>
  <c r="L297" i="3"/>
  <c r="M296" i="3"/>
  <c r="L296" i="3"/>
  <c r="M294" i="3"/>
  <c r="L294" i="3"/>
  <c r="K294" i="3"/>
  <c r="J294" i="3"/>
  <c r="M293" i="3"/>
  <c r="L293" i="3"/>
  <c r="M292" i="3"/>
  <c r="L292" i="3"/>
  <c r="M291" i="3"/>
  <c r="L291" i="3"/>
  <c r="M288" i="3"/>
  <c r="L288" i="3"/>
  <c r="K288" i="3"/>
  <c r="J288" i="3"/>
  <c r="M287" i="3"/>
  <c r="L287" i="3"/>
  <c r="K287" i="3"/>
  <c r="J287" i="3"/>
  <c r="M286" i="3"/>
  <c r="L286" i="3"/>
  <c r="K286" i="3"/>
  <c r="J286" i="3"/>
  <c r="M285" i="3"/>
  <c r="L285" i="3"/>
  <c r="M284" i="3"/>
  <c r="L284" i="3"/>
  <c r="M283" i="3"/>
  <c r="L283" i="3"/>
  <c r="M282" i="3"/>
  <c r="L282" i="3"/>
  <c r="M281" i="3"/>
  <c r="L281" i="3"/>
  <c r="M280" i="3"/>
  <c r="L280" i="3"/>
  <c r="M278" i="3"/>
  <c r="L278" i="3"/>
  <c r="M277" i="3"/>
  <c r="L277" i="3"/>
  <c r="K277" i="3"/>
  <c r="J277" i="3"/>
  <c r="M276" i="3"/>
  <c r="L276" i="3"/>
  <c r="M275" i="3"/>
  <c r="L275" i="3"/>
  <c r="M274" i="3"/>
  <c r="L274" i="3"/>
  <c r="M272" i="3"/>
  <c r="L272" i="3"/>
  <c r="K272" i="3"/>
  <c r="J272" i="3"/>
  <c r="M271" i="3"/>
  <c r="L271" i="3"/>
  <c r="M270" i="3"/>
  <c r="L270" i="3"/>
  <c r="M269" i="3"/>
  <c r="L269" i="3"/>
  <c r="M268" i="3"/>
  <c r="L268" i="3"/>
  <c r="M267" i="3"/>
  <c r="L267" i="3"/>
  <c r="M266" i="3"/>
  <c r="L266" i="3"/>
  <c r="J263" i="3"/>
  <c r="M258" i="3"/>
  <c r="L258" i="3"/>
  <c r="K258" i="3"/>
  <c r="J258" i="3"/>
  <c r="M257" i="3"/>
  <c r="L257" i="3"/>
  <c r="K257" i="3"/>
  <c r="J257" i="3"/>
  <c r="M256" i="3"/>
  <c r="L256" i="3"/>
  <c r="M255" i="3"/>
  <c r="L255" i="3"/>
  <c r="K255" i="3"/>
  <c r="J255" i="3"/>
  <c r="M254" i="3"/>
  <c r="L254" i="3"/>
  <c r="M253" i="3"/>
  <c r="L253" i="3"/>
  <c r="K253" i="3"/>
  <c r="J253" i="3"/>
  <c r="M252" i="3"/>
  <c r="L252" i="3"/>
  <c r="M251" i="3"/>
  <c r="L251" i="3"/>
  <c r="M249" i="3"/>
  <c r="L249" i="3"/>
  <c r="M248" i="3"/>
  <c r="L248" i="3"/>
  <c r="M247" i="3"/>
  <c r="L247" i="3"/>
  <c r="M246" i="3"/>
  <c r="L246" i="3"/>
  <c r="M245" i="3"/>
  <c r="L245" i="3"/>
  <c r="M244" i="3"/>
  <c r="L244" i="3"/>
  <c r="M242" i="3"/>
  <c r="L242" i="3"/>
  <c r="K242" i="3"/>
  <c r="J242" i="3"/>
  <c r="M241" i="3"/>
  <c r="L241" i="3"/>
  <c r="M240" i="3"/>
  <c r="L240" i="3"/>
  <c r="K240" i="3"/>
  <c r="J240" i="3"/>
  <c r="M239" i="3"/>
  <c r="L239" i="3"/>
  <c r="M238" i="3"/>
  <c r="L238" i="3"/>
  <c r="M237" i="3"/>
  <c r="L237" i="3"/>
  <c r="M235" i="3"/>
  <c r="L235" i="3"/>
  <c r="M234" i="3"/>
  <c r="L234" i="3"/>
  <c r="K234" i="3"/>
  <c r="J234" i="3"/>
  <c r="M233" i="3"/>
  <c r="L233" i="3"/>
  <c r="M232" i="3"/>
  <c r="L232" i="3"/>
  <c r="M231" i="3"/>
  <c r="L231" i="3"/>
  <c r="M230" i="3"/>
  <c r="L230" i="3"/>
  <c r="M228" i="3"/>
  <c r="L228" i="3"/>
  <c r="M226" i="3"/>
  <c r="L226" i="3"/>
  <c r="K226" i="3"/>
  <c r="J226" i="3"/>
  <c r="M225" i="3"/>
  <c r="L225" i="3"/>
  <c r="M224" i="3"/>
  <c r="L224" i="3"/>
  <c r="M223" i="3"/>
  <c r="L223" i="3"/>
  <c r="M221" i="3"/>
  <c r="L221" i="3"/>
  <c r="K221" i="3"/>
  <c r="J221" i="3"/>
  <c r="M220" i="3"/>
  <c r="L220" i="3"/>
  <c r="M219" i="3"/>
  <c r="L219" i="3"/>
  <c r="K219" i="3"/>
  <c r="J219" i="3"/>
  <c r="M218" i="3"/>
  <c r="L218" i="3"/>
  <c r="M217" i="3"/>
  <c r="L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1" i="3"/>
  <c r="L191" i="3"/>
  <c r="K191" i="3"/>
  <c r="J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79" i="3"/>
  <c r="L179" i="3"/>
  <c r="M178" i="3"/>
  <c r="L178" i="3"/>
  <c r="M177" i="3"/>
  <c r="L177" i="3"/>
  <c r="M175" i="3"/>
  <c r="L175" i="3"/>
  <c r="K175" i="3"/>
  <c r="J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7" i="3"/>
  <c r="L167" i="3"/>
  <c r="K167" i="3"/>
  <c r="J167" i="3"/>
  <c r="M166" i="3"/>
  <c r="L166" i="3"/>
  <c r="M165" i="3"/>
  <c r="L165" i="3"/>
  <c r="M164" i="3"/>
  <c r="L164" i="3"/>
  <c r="M162" i="3"/>
  <c r="L162" i="3"/>
  <c r="K162" i="3"/>
  <c r="J162" i="3"/>
  <c r="M161" i="3"/>
  <c r="L161" i="3"/>
  <c r="M160" i="3"/>
  <c r="L160" i="3"/>
  <c r="K160" i="3"/>
  <c r="J160" i="3"/>
  <c r="M159" i="3"/>
  <c r="L159" i="3"/>
  <c r="M158" i="3"/>
  <c r="L158" i="3"/>
  <c r="M157" i="3"/>
  <c r="L157" i="3"/>
  <c r="K157" i="3"/>
  <c r="J157" i="3"/>
  <c r="M156" i="3"/>
  <c r="L156" i="3"/>
  <c r="M155" i="3"/>
  <c r="L155" i="3"/>
  <c r="M154" i="3"/>
  <c r="L154" i="3"/>
  <c r="M153" i="3"/>
  <c r="L153" i="3"/>
  <c r="K153" i="3"/>
  <c r="J153" i="3"/>
  <c r="M152" i="3"/>
  <c r="L152" i="3"/>
  <c r="M151" i="3"/>
  <c r="L151" i="3"/>
  <c r="M150" i="3"/>
  <c r="L150" i="3"/>
  <c r="M149" i="3"/>
  <c r="L149" i="3"/>
  <c r="M146" i="3"/>
  <c r="L146" i="3"/>
  <c r="K146" i="3"/>
  <c r="J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8" i="3"/>
  <c r="L138" i="3"/>
  <c r="M137" i="3"/>
  <c r="L137" i="3"/>
  <c r="K137" i="3"/>
  <c r="J137" i="3"/>
  <c r="M136" i="3"/>
  <c r="L136" i="3"/>
  <c r="M135" i="3"/>
  <c r="L135" i="3"/>
  <c r="K135" i="3"/>
  <c r="J135" i="3"/>
  <c r="M134" i="3"/>
  <c r="L134" i="3"/>
  <c r="M133" i="3"/>
  <c r="L133" i="3"/>
  <c r="M131" i="3"/>
  <c r="L131" i="3"/>
  <c r="K131" i="3"/>
  <c r="J131" i="3"/>
  <c r="M130" i="3"/>
  <c r="L130" i="3"/>
  <c r="M129" i="3"/>
  <c r="L129" i="3"/>
  <c r="M127" i="3"/>
  <c r="L127" i="3"/>
  <c r="K127" i="3"/>
  <c r="J127" i="3"/>
  <c r="M126" i="3"/>
  <c r="L126" i="3"/>
  <c r="M125" i="3"/>
  <c r="L125" i="3"/>
  <c r="M122" i="3"/>
  <c r="L122" i="3"/>
  <c r="M120" i="3"/>
  <c r="L120" i="3"/>
  <c r="K120" i="3"/>
  <c r="J120" i="3"/>
  <c r="M119" i="3"/>
  <c r="L119" i="3"/>
  <c r="M118" i="3"/>
  <c r="L118" i="3"/>
  <c r="M117" i="3"/>
  <c r="L117" i="3"/>
  <c r="M116" i="3"/>
  <c r="L116" i="3"/>
  <c r="M115" i="3"/>
  <c r="L115" i="3"/>
  <c r="M113" i="3"/>
  <c r="L113" i="3"/>
  <c r="K113" i="3"/>
  <c r="J113" i="3"/>
  <c r="M112" i="3"/>
  <c r="L112" i="3"/>
  <c r="M111" i="3"/>
  <c r="L111" i="3"/>
  <c r="K111" i="3"/>
  <c r="J111" i="3"/>
  <c r="M110" i="3"/>
  <c r="L110" i="3"/>
  <c r="M109" i="3"/>
  <c r="L109" i="3"/>
  <c r="M108" i="3"/>
  <c r="L108" i="3"/>
  <c r="M107" i="3"/>
  <c r="L107" i="3"/>
  <c r="M105" i="3"/>
  <c r="L105" i="3"/>
  <c r="K105" i="3"/>
  <c r="J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K87" i="3"/>
  <c r="J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6" i="3"/>
  <c r="L76" i="3"/>
  <c r="M75" i="3"/>
  <c r="L75" i="3"/>
  <c r="M74" i="3"/>
  <c r="L74" i="3"/>
  <c r="M71" i="3"/>
  <c r="L71" i="3"/>
  <c r="K71" i="3"/>
  <c r="J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8" i="3"/>
  <c r="L58" i="3"/>
  <c r="M57" i="3"/>
  <c r="L57" i="3"/>
  <c r="M56" i="3"/>
  <c r="L56" i="3"/>
  <c r="M54" i="3"/>
  <c r="L54" i="3"/>
  <c r="K54" i="3"/>
  <c r="J54" i="3"/>
  <c r="M53" i="3"/>
  <c r="L53" i="3"/>
  <c r="M52" i="3"/>
  <c r="L52" i="3"/>
  <c r="M51" i="3"/>
  <c r="L51" i="3"/>
  <c r="M49" i="3"/>
  <c r="L49" i="3"/>
  <c r="M48" i="3"/>
  <c r="L48" i="3"/>
  <c r="M47" i="3"/>
  <c r="L47" i="3"/>
  <c r="M46" i="3"/>
  <c r="L46" i="3"/>
  <c r="M45" i="3"/>
  <c r="L45" i="3"/>
  <c r="M44" i="3"/>
  <c r="L44" i="3"/>
  <c r="M42" i="3"/>
  <c r="L42" i="3"/>
  <c r="K42" i="3"/>
  <c r="J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2" i="3"/>
  <c r="L12" i="3"/>
  <c r="M11" i="3"/>
  <c r="L11" i="3"/>
  <c r="M10" i="3"/>
  <c r="L10" i="3"/>
  <c r="M8" i="3"/>
  <c r="L8" i="3"/>
  <c r="M7" i="3"/>
  <c r="L7" i="3"/>
  <c r="M6" i="3"/>
  <c r="L6" i="3"/>
  <c r="M5" i="3"/>
  <c r="L5" i="3"/>
  <c r="M310" i="2"/>
  <c r="L310" i="2"/>
  <c r="K310" i="2"/>
  <c r="J310" i="2"/>
  <c r="M309" i="2"/>
  <c r="L309" i="2"/>
  <c r="K309" i="2"/>
  <c r="J309" i="2"/>
  <c r="M308" i="2"/>
  <c r="L308" i="2"/>
  <c r="K308" i="2"/>
  <c r="J308" i="2"/>
  <c r="M307" i="2"/>
  <c r="L307" i="2"/>
  <c r="K307" i="2"/>
  <c r="J307" i="2"/>
  <c r="M306" i="2"/>
  <c r="L306" i="2"/>
  <c r="M305" i="2"/>
  <c r="L305" i="2"/>
  <c r="M303" i="2"/>
  <c r="L303" i="2"/>
  <c r="K303" i="2"/>
  <c r="J303" i="2"/>
  <c r="M302" i="2"/>
  <c r="L302" i="2"/>
  <c r="M301" i="2"/>
  <c r="L301" i="2"/>
  <c r="K301" i="2"/>
  <c r="J301" i="2"/>
  <c r="M300" i="2"/>
  <c r="L300" i="2"/>
  <c r="M299" i="2"/>
  <c r="L299" i="2"/>
  <c r="M298" i="2"/>
  <c r="L298" i="2"/>
  <c r="M297" i="2"/>
  <c r="L297" i="2"/>
  <c r="M295" i="2"/>
  <c r="L295" i="2"/>
  <c r="M294" i="2"/>
  <c r="L294" i="2"/>
  <c r="M293" i="2"/>
  <c r="L293" i="2"/>
  <c r="M292" i="2"/>
  <c r="L292" i="2"/>
  <c r="M290" i="2"/>
  <c r="L290" i="2"/>
  <c r="K290" i="2"/>
  <c r="J290" i="2"/>
  <c r="M289" i="2"/>
  <c r="L289" i="2"/>
  <c r="M288" i="2"/>
  <c r="L288" i="2"/>
  <c r="M287" i="2"/>
  <c r="L287" i="2"/>
  <c r="M284" i="2"/>
  <c r="L284" i="2"/>
  <c r="K284" i="2"/>
  <c r="J284" i="2"/>
  <c r="M283" i="2"/>
  <c r="L283" i="2"/>
  <c r="K283" i="2"/>
  <c r="J283" i="2"/>
  <c r="M282" i="2"/>
  <c r="L282" i="2"/>
  <c r="K282" i="2"/>
  <c r="J282" i="2"/>
  <c r="M281" i="2"/>
  <c r="L281" i="2"/>
  <c r="M280" i="2"/>
  <c r="L280" i="2"/>
  <c r="M279" i="2"/>
  <c r="L279" i="2"/>
  <c r="M278" i="2"/>
  <c r="L278" i="2"/>
  <c r="M277" i="2"/>
  <c r="L277" i="2"/>
  <c r="M276" i="2"/>
  <c r="L276" i="2"/>
  <c r="M274" i="2"/>
  <c r="L274" i="2"/>
  <c r="M273" i="2"/>
  <c r="L273" i="2"/>
  <c r="K273" i="2"/>
  <c r="J273" i="2"/>
  <c r="M272" i="2"/>
  <c r="L272" i="2"/>
  <c r="M271" i="2"/>
  <c r="L271" i="2"/>
  <c r="M270" i="2"/>
  <c r="L270" i="2"/>
  <c r="M268" i="2"/>
  <c r="L268" i="2"/>
  <c r="K268" i="2"/>
  <c r="J268" i="2"/>
  <c r="M267" i="2"/>
  <c r="L267" i="2"/>
  <c r="M266" i="2"/>
  <c r="L266" i="2"/>
  <c r="M265" i="2"/>
  <c r="L265" i="2"/>
  <c r="M264" i="2"/>
  <c r="L264" i="2"/>
  <c r="M263" i="2"/>
  <c r="L263" i="2"/>
  <c r="M262" i="2"/>
  <c r="L262" i="2"/>
  <c r="M257" i="2"/>
  <c r="L257" i="2"/>
  <c r="K257" i="2"/>
  <c r="J257" i="2"/>
  <c r="M256" i="2"/>
  <c r="L256" i="2"/>
  <c r="K256" i="2"/>
  <c r="J256" i="2"/>
  <c r="M255" i="2"/>
  <c r="L255" i="2"/>
  <c r="M254" i="2"/>
  <c r="L254" i="2"/>
  <c r="K254" i="2"/>
  <c r="J254" i="2"/>
  <c r="M253" i="2"/>
  <c r="L253" i="2"/>
  <c r="M252" i="2"/>
  <c r="L252" i="2"/>
  <c r="K252" i="2"/>
  <c r="J252" i="2"/>
  <c r="M251" i="2"/>
  <c r="L251" i="2"/>
  <c r="M250" i="2"/>
  <c r="L250" i="2"/>
  <c r="M248" i="2"/>
  <c r="L248" i="2"/>
  <c r="M247" i="2"/>
  <c r="L247" i="2"/>
  <c r="M246" i="2"/>
  <c r="L246" i="2"/>
  <c r="M245" i="2"/>
  <c r="L245" i="2"/>
  <c r="M244" i="2"/>
  <c r="L244" i="2"/>
  <c r="M243" i="2"/>
  <c r="L243" i="2"/>
  <c r="M241" i="2"/>
  <c r="L241" i="2"/>
  <c r="K241" i="2"/>
  <c r="J241" i="2"/>
  <c r="M240" i="2"/>
  <c r="L240" i="2"/>
  <c r="M239" i="2"/>
  <c r="L239" i="2"/>
  <c r="K239" i="2"/>
  <c r="J239" i="2"/>
  <c r="M238" i="2"/>
  <c r="L238" i="2"/>
  <c r="M237" i="2"/>
  <c r="L237" i="2"/>
  <c r="M236" i="2"/>
  <c r="L236" i="2"/>
  <c r="M234" i="2"/>
  <c r="L234" i="2"/>
  <c r="M233" i="2"/>
  <c r="L233" i="2"/>
  <c r="K233" i="2"/>
  <c r="J233" i="2"/>
  <c r="M232" i="2"/>
  <c r="L232" i="2"/>
  <c r="M231" i="2"/>
  <c r="L231" i="2"/>
  <c r="M230" i="2"/>
  <c r="L230" i="2"/>
  <c r="M229" i="2"/>
  <c r="L229" i="2"/>
  <c r="M227" i="2"/>
  <c r="L227" i="2"/>
  <c r="M225" i="2"/>
  <c r="L225" i="2"/>
  <c r="K225" i="2"/>
  <c r="J225" i="2"/>
  <c r="M224" i="2"/>
  <c r="L224" i="2"/>
  <c r="M223" i="2"/>
  <c r="L223" i="2"/>
  <c r="M222" i="2"/>
  <c r="L222" i="2"/>
  <c r="M220" i="2"/>
  <c r="L220" i="2"/>
  <c r="K220" i="2"/>
  <c r="J220" i="2"/>
  <c r="M219" i="2"/>
  <c r="L219" i="2"/>
  <c r="M218" i="2"/>
  <c r="L218" i="2"/>
  <c r="K218" i="2"/>
  <c r="J218" i="2"/>
  <c r="M217" i="2"/>
  <c r="L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0" i="2"/>
  <c r="L190" i="2"/>
  <c r="K190" i="2"/>
  <c r="J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8" i="2"/>
  <c r="L178" i="2"/>
  <c r="M177" i="2"/>
  <c r="L177" i="2"/>
  <c r="M176" i="2"/>
  <c r="L176" i="2"/>
  <c r="M174" i="2"/>
  <c r="L174" i="2"/>
  <c r="K174" i="2"/>
  <c r="J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6" i="2"/>
  <c r="L166" i="2"/>
  <c r="K166" i="2"/>
  <c r="J166" i="2"/>
  <c r="M165" i="2"/>
  <c r="L165" i="2"/>
  <c r="M164" i="2"/>
  <c r="L164" i="2"/>
  <c r="M163" i="2"/>
  <c r="L163" i="2"/>
  <c r="M161" i="2"/>
  <c r="L161" i="2"/>
  <c r="K161" i="2"/>
  <c r="J161" i="2"/>
  <c r="M160" i="2"/>
  <c r="L160" i="2"/>
  <c r="M159" i="2"/>
  <c r="L159" i="2"/>
  <c r="K159" i="2"/>
  <c r="J159" i="2"/>
  <c r="M158" i="2"/>
  <c r="L158" i="2"/>
  <c r="M157" i="2"/>
  <c r="L157" i="2"/>
  <c r="M156" i="2"/>
  <c r="L156" i="2"/>
  <c r="K156" i="2"/>
  <c r="J156" i="2"/>
  <c r="M155" i="2"/>
  <c r="L155" i="2"/>
  <c r="M154" i="2"/>
  <c r="L154" i="2"/>
  <c r="M153" i="2"/>
  <c r="L153" i="2"/>
  <c r="M152" i="2"/>
  <c r="L152" i="2"/>
  <c r="K152" i="2"/>
  <c r="J152" i="2"/>
  <c r="M151" i="2"/>
  <c r="L151" i="2"/>
  <c r="M150" i="2"/>
  <c r="L150" i="2"/>
  <c r="M149" i="2"/>
  <c r="L149" i="2"/>
  <c r="M148" i="2"/>
  <c r="L148" i="2"/>
  <c r="M145" i="2"/>
  <c r="L145" i="2"/>
  <c r="K145" i="2"/>
  <c r="J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7" i="2"/>
  <c r="L137" i="2"/>
  <c r="M136" i="2"/>
  <c r="L136" i="2"/>
  <c r="K136" i="2"/>
  <c r="J136" i="2"/>
  <c r="M135" i="2"/>
  <c r="L135" i="2"/>
  <c r="M134" i="2"/>
  <c r="L134" i="2"/>
  <c r="K134" i="2"/>
  <c r="J134" i="2"/>
  <c r="M133" i="2"/>
  <c r="L133" i="2"/>
  <c r="M132" i="2"/>
  <c r="L132" i="2"/>
  <c r="M130" i="2"/>
  <c r="L130" i="2"/>
  <c r="K130" i="2"/>
  <c r="J130" i="2"/>
  <c r="M129" i="2"/>
  <c r="L129" i="2"/>
  <c r="M128" i="2"/>
  <c r="L128" i="2"/>
  <c r="M126" i="2"/>
  <c r="L126" i="2"/>
  <c r="K126" i="2"/>
  <c r="J126" i="2"/>
  <c r="M125" i="2"/>
  <c r="L125" i="2"/>
  <c r="M124" i="2"/>
  <c r="L124" i="2"/>
  <c r="M121" i="2"/>
  <c r="L121" i="2"/>
  <c r="M119" i="2"/>
  <c r="L119" i="2"/>
  <c r="K119" i="2"/>
  <c r="J119" i="2"/>
  <c r="M118" i="2"/>
  <c r="L118" i="2"/>
  <c r="M117" i="2"/>
  <c r="L117" i="2"/>
  <c r="M116" i="2"/>
  <c r="L116" i="2"/>
  <c r="M115" i="2"/>
  <c r="L115" i="2"/>
  <c r="M114" i="2"/>
  <c r="L114" i="2"/>
  <c r="M112" i="2"/>
  <c r="L112" i="2"/>
  <c r="K112" i="2"/>
  <c r="J112" i="2"/>
  <c r="M111" i="2"/>
  <c r="L111" i="2"/>
  <c r="M110" i="2"/>
  <c r="L110" i="2"/>
  <c r="K110" i="2"/>
  <c r="J110" i="2"/>
  <c r="M109" i="2"/>
  <c r="L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5" i="2"/>
  <c r="L95" i="2"/>
  <c r="K95" i="2"/>
  <c r="J95" i="2"/>
  <c r="M94" i="2"/>
  <c r="L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K87" i="2"/>
  <c r="J87" i="2"/>
  <c r="M86" i="2"/>
  <c r="L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6" i="2"/>
  <c r="L76" i="2"/>
  <c r="M75" i="2"/>
  <c r="L75" i="2"/>
  <c r="M74" i="2"/>
  <c r="L74" i="2"/>
  <c r="M71" i="2"/>
  <c r="L71" i="2"/>
  <c r="K71" i="2"/>
  <c r="J71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8" i="2"/>
  <c r="L58" i="2"/>
  <c r="M57" i="2"/>
  <c r="L57" i="2"/>
  <c r="M56" i="2"/>
  <c r="L56" i="2"/>
  <c r="M54" i="2"/>
  <c r="L54" i="2"/>
  <c r="K54" i="2"/>
  <c r="J54" i="2"/>
  <c r="M53" i="2"/>
  <c r="L53" i="2"/>
  <c r="M52" i="2"/>
  <c r="L52" i="2"/>
  <c r="M51" i="2"/>
  <c r="L51" i="2"/>
  <c r="M49" i="2"/>
  <c r="L49" i="2"/>
  <c r="M48" i="2"/>
  <c r="L48" i="2"/>
  <c r="M47" i="2"/>
  <c r="L47" i="2"/>
  <c r="M46" i="2"/>
  <c r="L46" i="2"/>
  <c r="M45" i="2"/>
  <c r="L45" i="2"/>
  <c r="M44" i="2"/>
  <c r="L44" i="2"/>
  <c r="M42" i="2"/>
  <c r="L42" i="2"/>
  <c r="K42" i="2"/>
  <c r="J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2" i="2"/>
  <c r="L12" i="2"/>
  <c r="M11" i="2"/>
  <c r="L11" i="2"/>
  <c r="M10" i="2"/>
  <c r="L10" i="2"/>
  <c r="M8" i="2"/>
  <c r="L8" i="2"/>
  <c r="M7" i="2"/>
  <c r="L7" i="2"/>
  <c r="M6" i="2"/>
  <c r="L6" i="2"/>
  <c r="M5" i="2"/>
  <c r="L5" i="2"/>
  <c r="H88" i="1"/>
  <c r="H87" i="1"/>
  <c r="H83" i="1"/>
  <c r="H73" i="1"/>
  <c r="H72" i="1"/>
  <c r="H71" i="1"/>
  <c r="H70" i="1"/>
  <c r="H66" i="1"/>
  <c r="H62" i="1"/>
  <c r="H58" i="1"/>
  <c r="H50" i="1"/>
  <c r="H43" i="1"/>
  <c r="H40" i="1"/>
  <c r="H34" i="1"/>
  <c r="H33" i="1"/>
  <c r="H22" i="1"/>
  <c r="H21" i="1"/>
  <c r="H18" i="1"/>
  <c r="H15" i="1"/>
  <c r="H14" i="1"/>
</calcChain>
</file>

<file path=xl/sharedStrings.xml><?xml version="1.0" encoding="utf-8"?>
<sst xmlns="http://schemas.openxmlformats.org/spreadsheetml/2006/main" count="2764" uniqueCount="809">
  <si>
    <t>Jul 31, 25</t>
  </si>
  <si>
    <t>ASSETS</t>
  </si>
  <si>
    <t>Current Assets</t>
  </si>
  <si>
    <t>Checking/Savings</t>
  </si>
  <si>
    <t>1000 · Bank Accounts</t>
  </si>
  <si>
    <t>1030 · Colotrust - Cistern Fund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</si>
  <si>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</si>
  <si>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</si>
  <si>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</si>
  <si>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</si>
  <si>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</si>
  <si>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</si>
  <si>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</si>
  <si>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</si>
  <si>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</si>
  <si>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</si>
  <si>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</si>
  <si>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</si>
  <si>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</si>
  <si>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</si>
  <si>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</si>
  <si>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</si>
  <si>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</si>
  <si>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</si>
  <si>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</si>
  <si>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</si>
  <si>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</si>
  <si>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</si>
  <si>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</si>
  <si>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</si>
  <si>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</si>
  <si>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</si>
  <si>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</si>
  <si>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</si>
  <si>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</si>
  <si>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</si>
  <si>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</si>
  <si>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</si>
  <si>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</si>
  <si>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</si>
  <si>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</si>
  <si>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</si>
  <si>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</si>
  <si>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</si>
  <si>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</si>
  <si>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</si>
  <si>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2111 · Direct Deposit Liabilities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</si>
  <si>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</si>
  <si>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</si>
  <si>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</si>
  <si>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</si>
  <si>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</si>
  <si>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</si>
  <si>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</si>
  <si>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2120 · FICA</t>
  </si>
  <si>
    <t>2122 · Company</t>
  </si>
  <si>
    <t>2124 · Employee</t>
  </si>
  <si>
    <t>Total 2120 · FICA</t>
  </si>
  <si>
    <t>2140 · Medicare</t>
  </si>
  <si>
    <t>2142 · Company</t>
  </si>
  <si>
    <t>2144 · Employee</t>
  </si>
  <si>
    <t>Total 2140 · Medicare</t>
  </si>
  <si>
    <t>2150 · State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</si>
  <si>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</si>
  <si>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</si>
  <si>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</si>
  <si>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</si>
  <si>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</si>
  <si>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</si>
  <si>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</si>
  <si>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</si>
  <si>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</si>
  <si>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</si>
  <si>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</si>
  <si>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</si>
  <si>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</si>
  <si>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</si>
  <si>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</si>
  <si>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2 months of admin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</si>
  <si>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</si>
  <si>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</si>
  <si>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</si>
  <si>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</si>
  <si>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</si>
  <si>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</si>
  <si>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</si>
  <si>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</si>
  <si>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</si>
  <si>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Jul 25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</si>
  <si>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</si>
  <si>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</si>
  <si>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</si>
  <si>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</si>
  <si>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</si>
  <si>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</si>
  <si>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</si>
  <si>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</si>
  <si>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</si>
  <si>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</si>
  <si>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</si>
  <si>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</si>
  <si>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</si>
  <si>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</si>
  <si>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</si>
  <si>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</si>
  <si>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</si>
  <si>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</si>
  <si>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</si>
  <si>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</si>
  <si>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</si>
  <si>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</si>
  <si>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</si>
  <si>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</si>
  <si>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</si>
  <si>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</si>
  <si>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</si>
  <si>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</si>
  <si>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</si>
  <si>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</si>
  <si>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</si>
  <si>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</si>
  <si>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</si>
  <si>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</si>
  <si>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9011 · 5650 - 2024 RAM 393017</t>
  </si>
  <si>
    <t>9009 · 5652 Replacement</t>
  </si>
  <si>
    <t>9008 · New 5601</t>
  </si>
  <si>
    <t>9006 · New 5621</t>
  </si>
  <si>
    <t>9007 · New 5633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</si>
  <si>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</si>
  <si>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</si>
  <si>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</si>
  <si>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</si>
  <si>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</si>
  <si>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</si>
  <si>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</si>
  <si>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</si>
  <si>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</si>
  <si>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</si>
  <si>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</si>
  <si>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</si>
  <si>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</si>
  <si>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</si>
  <si>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</si>
  <si>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</si>
  <si>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</si>
  <si>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</si>
  <si>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</si>
  <si>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6120 · Disability Insurance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</si>
  <si>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</si>
  <si>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</si>
  <si>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</si>
  <si>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</si>
  <si>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</si>
  <si>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</si>
  <si>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</si>
  <si>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</si>
  <si>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</si>
  <si>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</si>
  <si>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</si>
  <si>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</si>
  <si>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</si>
  <si>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</si>
  <si>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</si>
  <si>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6447 · Mitigation Specialist</t>
  </si>
  <si>
    <t>6449 · PRN Education Hourly</t>
  </si>
  <si>
    <t>6448 · PRN Medic Hourly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</si>
  <si>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</si>
  <si>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</si>
  <si>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</si>
  <si>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</si>
  <si>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</si>
  <si>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</si>
  <si>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</si>
  <si>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</si>
  <si>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</si>
  <si>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6410 · Chief - Other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</si>
  <si>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</si>
  <si>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</si>
  <si>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</si>
  <si>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</si>
  <si>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</si>
  <si>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</si>
  <si>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6446 · Fire Inspection</t>
  </si>
  <si>
    <t>6405 · Gross wages - Employees - Other</t>
  </si>
  <si>
    <t>Total 6405 · Gross wages - Employees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</si>
  <si>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</si>
  <si>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</si>
  <si>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</si>
  <si>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</si>
  <si>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</si>
  <si>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</si>
  <si>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</si>
  <si>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6450 · Payroll Direct Costs - Other</t>
  </si>
  <si>
    <t>Total 6450 · Payroll Direct Costs</t>
  </si>
  <si>
    <t>6480 · Payroll Taxes</t>
  </si>
  <si>
    <t>6484 · FICA</t>
  </si>
  <si>
    <t>6486 · Medicare</t>
  </si>
  <si>
    <t>6488 · SUI</t>
  </si>
  <si>
    <t>6480 · Payroll Taxes - Other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</si>
  <si>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</si>
  <si>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</si>
  <si>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</si>
  <si>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</si>
  <si>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</si>
  <si>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</si>
  <si>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</si>
  <si>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</si>
  <si>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</si>
  <si>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</si>
  <si>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</si>
  <si>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6617 · Shop Rent (Mechanic)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</si>
  <si>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</si>
  <si>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</si>
  <si>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</si>
  <si>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</si>
  <si>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</si>
  <si>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</si>
  <si>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</si>
  <si>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</si>
  <si>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</si>
  <si>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</si>
  <si>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6616.1 · Station #3 Operating Supplies</t>
  </si>
  <si>
    <t>6616 · Station #3-Eldora - Other</t>
  </si>
  <si>
    <t>Total 6616 · Station #3-Eldora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</si>
  <si>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</si>
  <si>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</si>
  <si>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</si>
  <si>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</si>
  <si>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</si>
  <si>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</si>
  <si>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</si>
  <si>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</si>
  <si>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</si>
  <si>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</si>
  <si>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</si>
  <si>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</si>
  <si>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</si>
  <si>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</si>
  <si>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</si>
  <si>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</si>
  <si>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</si>
  <si>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</si>
  <si>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</si>
  <si>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</si>
  <si>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6650 · Utilities - Other</t>
  </si>
  <si>
    <t>Total 6650 · Utilities</t>
  </si>
  <si>
    <t>6664 · Waste Disposal</t>
  </si>
  <si>
    <t>6600 · STATIONS &amp; BULDINGS - Other</t>
  </si>
  <si>
    <t>Total 6600 · STATIONS &amp; BULDINGS</t>
  </si>
  <si>
    <t>6000 · ADMINISTRATION - Other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</si>
  <si>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</si>
  <si>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</si>
  <si>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</si>
  <si>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</si>
  <si>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</si>
  <si>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</si>
  <si>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</si>
  <si>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</si>
  <si>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</si>
  <si>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</si>
  <si>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</si>
  <si>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</si>
  <si>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</si>
  <si>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</si>
  <si>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</si>
  <si>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</si>
  <si>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</si>
  <si>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</si>
  <si>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</si>
  <si>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</si>
  <si>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</si>
  <si>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</si>
  <si>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</si>
  <si>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</si>
  <si>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</si>
  <si>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</si>
  <si>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</si>
  <si>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</si>
  <si>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6720 · Fire Equipment - Other</t>
  </si>
  <si>
    <t>Total 6720 · Fire Equipment</t>
  </si>
  <si>
    <t>6800 · Vehicle Maintenance</t>
  </si>
  <si>
    <t>5659 · Volvo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</si>
  <si>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</si>
  <si>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</si>
  <si>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</si>
  <si>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</si>
  <si>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</si>
  <si>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</si>
  <si>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</si>
  <si>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</si>
  <si>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</si>
  <si>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</si>
  <si>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</si>
  <si>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</si>
  <si>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</si>
  <si>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</si>
  <si>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</si>
  <si>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</si>
  <si>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</si>
  <si>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</si>
  <si>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</si>
  <si>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</si>
  <si>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</si>
  <si>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</si>
  <si>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</si>
  <si>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</si>
  <si>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</si>
  <si>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</si>
  <si>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6700 · FIRE FIGHTING - Other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</si>
  <si>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</si>
  <si>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</si>
  <si>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</si>
  <si>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</si>
  <si>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</si>
  <si>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</si>
  <si>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</si>
  <si>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</si>
  <si>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</si>
  <si>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</si>
  <si>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</si>
  <si>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</si>
  <si>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</si>
  <si>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</si>
  <si>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</si>
  <si>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</si>
  <si>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</si>
  <si>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</si>
  <si>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</si>
  <si>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</si>
  <si>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6860 · MEMBERSHIP - Other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</si>
  <si>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</si>
  <si>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</si>
  <si>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</si>
  <si>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</si>
  <si>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</si>
  <si>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</si>
  <si>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</si>
  <si>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</si>
  <si>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</si>
  <si>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</si>
  <si>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</si>
  <si>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</si>
  <si>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</si>
  <si>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</si>
  <si>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</si>
  <si>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</si>
  <si>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</si>
  <si>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</si>
  <si>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</si>
  <si>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</si>
  <si>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</si>
  <si>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</si>
  <si>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</si>
  <si>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</si>
  <si>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</si>
  <si>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</si>
  <si>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</si>
  <si>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</si>
  <si>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4360 · Medical Training</t>
  </si>
  <si>
    <t>4363 · CPR/BLS</t>
  </si>
  <si>
    <t>4362 · EMR</t>
  </si>
  <si>
    <t>4361 · EMT</t>
  </si>
  <si>
    <t>Total 4360 · Medical Training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</si>
  <si>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</si>
  <si>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</si>
  <si>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</si>
  <si>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</si>
  <si>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</si>
  <si>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</si>
  <si>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4480 · Billable overhead</t>
  </si>
  <si>
    <t>4400 · Wildland Fire Fighting Reimburs - Other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</si>
  <si>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</si>
  <si>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</si>
  <si>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</si>
  <si>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</si>
  <si>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</si>
  <si>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8268 · 5621 Ambulance Braun Liberty</t>
  </si>
  <si>
    <t>8267 · Emergency Services Radio Grant</t>
  </si>
  <si>
    <t>8200 · Grant Expenses - Other</t>
  </si>
  <si>
    <t>Total 8200 · Grant Expenses</t>
  </si>
  <si>
    <t>8300 · Other Expenses</t>
  </si>
  <si>
    <t>8364 · Burn Building</t>
  </si>
  <si>
    <t>8384 · Scholarships, Grants &amp; Donation</t>
  </si>
  <si>
    <t>8363 · CPR/BLS</t>
  </si>
  <si>
    <t>8362 · EMR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</si>
  <si>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</si>
  <si>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</si>
  <si>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</si>
  <si>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</si>
  <si>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</si>
  <si>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</si>
  <si>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</si>
  <si>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</si>
  <si>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</si>
  <si>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</si>
  <si>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</si>
  <si>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Total Reserve</t>
  </si>
  <si>
    <t>Total Other Expense</t>
  </si>
  <si>
    <t>Net Other Income</t>
  </si>
  <si>
    <t>Jan - Jul 25</t>
  </si>
  <si>
    <t>Liability Adjustment</t>
  </si>
  <si>
    <t>4200 · Grant Income</t>
  </si>
  <si>
    <t>4267 · Emergency Services Radio Grant</t>
  </si>
  <si>
    <t>Total 4200 · Grant Income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</si>
  <si>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</si>
  <si>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</si>
  <si>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</si>
  <si>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</si>
  <si>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</si>
  <si>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</si>
  <si>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</si>
  <si>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</si>
  <si>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</si>
  <si>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</si>
  <si>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Invoice</t>
  </si>
  <si>
    <t>2025-097</t>
  </si>
  <si>
    <t>Himmelman Construction</t>
  </si>
  <si>
    <t>Resubmittal fee - 750 W 5th Street NELC</t>
  </si>
  <si>
    <t>GENERAL</t>
  </si>
  <si>
    <t>1115 · Accts Receivable Inspection</t>
  </si>
  <si>
    <t>2025-098</t>
  </si>
  <si>
    <t>Interior Sprinkler Systems Inc</t>
  </si>
  <si>
    <t>Resubmittal fee - 88 indian peaks sprinks</t>
  </si>
  <si>
    <t>2025-099</t>
  </si>
  <si>
    <t>Harris Dewart LLC</t>
  </si>
  <si>
    <t>Resubmittal fee 88 indian peaks - sprinks</t>
  </si>
  <si>
    <t>Total 49900 · Uncategorized Income</t>
  </si>
  <si>
    <t>Deposit</t>
  </si>
  <si>
    <t>Lee H Gutmacher</t>
  </si>
  <si>
    <t>Thanks for taking care of us!</t>
  </si>
  <si>
    <t>Daniel Thomas</t>
  </si>
  <si>
    <t>Thanks</t>
  </si>
  <si>
    <t>Total 4020 · Donations</t>
  </si>
  <si>
    <t>Interest</t>
  </si>
  <si>
    <t>Total 4025 · Interest Income</t>
  </si>
  <si>
    <t>TIF</t>
  </si>
  <si>
    <t>Total 4157 · Other/RAR TIF</t>
  </si>
  <si>
    <t>SOT</t>
  </si>
  <si>
    <t>Total 4156 · Other/RAR SOT</t>
  </si>
  <si>
    <t>Total 4106 · SOT-Vehicle/Apparatus Fund %</t>
  </si>
  <si>
    <t>Total 4107 · TIF-Vehicle/Apparatus Fund %</t>
  </si>
  <si>
    <t>Boulder County Treasurer</t>
  </si>
  <si>
    <t>current and future tax</t>
  </si>
  <si>
    <t>Total 4110 · General Operating Current Tax</t>
  </si>
  <si>
    <t>Total 4115 · General Operating SOT</t>
  </si>
  <si>
    <t>current interest</t>
  </si>
  <si>
    <t>Total 4130 · Current Interest</t>
  </si>
  <si>
    <t>Total 4176 · Refund/Abate Current Tax</t>
  </si>
  <si>
    <t>Total 4155 · Other/RAR Current Tax</t>
  </si>
  <si>
    <t>Total 4116 · General Operating TIF</t>
  </si>
  <si>
    <t>abatements</t>
  </si>
  <si>
    <t>prior abatements</t>
  </si>
  <si>
    <t>Total 4100 · Tax Rev - Other</t>
  </si>
  <si>
    <t>Credit Card Charge</t>
  </si>
  <si>
    <t>Premium Powder Coating</t>
  </si>
  <si>
    <t>bumper</t>
  </si>
  <si>
    <t>JUN 2025</t>
  </si>
  <si>
    <t>Ace Hardware</t>
  </si>
  <si>
    <t>fasteners, sanding discs, glue, phone wire, plastic clamps, mounting tape</t>
  </si>
  <si>
    <t>Amazon</t>
  </si>
  <si>
    <t>emergency lights</t>
  </si>
  <si>
    <t>Bill</t>
  </si>
  <si>
    <t>JUL 2025</t>
  </si>
  <si>
    <t>fasteners</t>
  </si>
  <si>
    <t>Total 9011 · 5650 - 2024 RAM 393017</t>
  </si>
  <si>
    <t>987986</t>
  </si>
  <si>
    <t>The Artworks Unlimited, Inc.</t>
  </si>
  <si>
    <t>graphics</t>
  </si>
  <si>
    <t>1803723</t>
  </si>
  <si>
    <t>Covercraft</t>
  </si>
  <si>
    <t>seat covers - front</t>
  </si>
  <si>
    <t>521455</t>
  </si>
  <si>
    <t>Bulletpoint</t>
  </si>
  <si>
    <t>tablet holder</t>
  </si>
  <si>
    <t>521454</t>
  </si>
  <si>
    <t>dash mount</t>
  </si>
  <si>
    <t>65760107</t>
  </si>
  <si>
    <t>Colorado Department of Revenue</t>
  </si>
  <si>
    <t>Title &amp; registration</t>
  </si>
  <si>
    <t>Total 9006 · New 5621</t>
  </si>
  <si>
    <t>fasteners, spare key, purell, tire gauge</t>
  </si>
  <si>
    <t>442453091</t>
  </si>
  <si>
    <t>NAPA AUTO PARTS</t>
  </si>
  <si>
    <t>tire gauge</t>
  </si>
  <si>
    <t>442612185</t>
  </si>
  <si>
    <t>coolant</t>
  </si>
  <si>
    <t>Total 9007 · New 5633</t>
  </si>
  <si>
    <t>computer desk mat - Admin</t>
  </si>
  <si>
    <t>printer paper</t>
  </si>
  <si>
    <t>Total 6005 · Office Supplies</t>
  </si>
  <si>
    <t>screen protectors, iphone cases</t>
  </si>
  <si>
    <t>624866</t>
  </si>
  <si>
    <t>Costco</t>
  </si>
  <si>
    <t>office chair - admin</t>
  </si>
  <si>
    <t>Total 6010 · Office Equipment</t>
  </si>
  <si>
    <t>87170</t>
  </si>
  <si>
    <t>Front Range Fire Apparatus</t>
  </si>
  <si>
    <t>push/pull primer valve for old 5601</t>
  </si>
  <si>
    <t>17562620</t>
  </si>
  <si>
    <t>W.S. Darley &amp; Co</t>
  </si>
  <si>
    <t>overnight freight charges</t>
  </si>
  <si>
    <t>604370</t>
  </si>
  <si>
    <t>USPS</t>
  </si>
  <si>
    <t>shipping to Lyons</t>
  </si>
  <si>
    <t>31639295</t>
  </si>
  <si>
    <t>Positive Promotions</t>
  </si>
  <si>
    <t>shipping</t>
  </si>
  <si>
    <t>737301824</t>
  </si>
  <si>
    <t>WeatherTech</t>
  </si>
  <si>
    <t>9400458839</t>
  </si>
  <si>
    <t>Tessco</t>
  </si>
  <si>
    <t>shipping/fees</t>
  </si>
  <si>
    <t>29899270</t>
  </si>
  <si>
    <t>4imprint</t>
  </si>
  <si>
    <t>Total 6015 · Postage and Delivery</t>
  </si>
  <si>
    <t>Treasurer's fees</t>
  </si>
  <si>
    <t>Treasurerf's fees</t>
  </si>
  <si>
    <t>Total 6035 · Treasurer &amp; Bank Fees</t>
  </si>
  <si>
    <t>22108400</t>
  </si>
  <si>
    <t>Pinnacol</t>
  </si>
  <si>
    <t>Total 6130 · Workman's Compensation</t>
  </si>
  <si>
    <t>63</t>
  </si>
  <si>
    <t>Streamline</t>
  </si>
  <si>
    <t>Total 6215 · Website</t>
  </si>
  <si>
    <t>TMobile</t>
  </si>
  <si>
    <t>MAY 2025</t>
  </si>
  <si>
    <t>Total 6230 · Internet expense</t>
  </si>
  <si>
    <t>3</t>
  </si>
  <si>
    <t>Hot Shot Wakeup</t>
  </si>
  <si>
    <t>annual membership</t>
  </si>
  <si>
    <t>Microsoft</t>
  </si>
  <si>
    <t>Microsoft 365</t>
  </si>
  <si>
    <t>2026 Subscription</t>
  </si>
  <si>
    <t>Mountain-Ear</t>
  </si>
  <si>
    <t>Bidnapper.com</t>
  </si>
  <si>
    <t>Rick Dirr subscription</t>
  </si>
  <si>
    <t>Costco Renewal</t>
  </si>
  <si>
    <t>Sherry Snyder</t>
  </si>
  <si>
    <t>2025 Costco Renewal paid with personal card</t>
  </si>
  <si>
    <t>Total 6200 · Dues and Subscriptions - Other</t>
  </si>
  <si>
    <t>General Journal</t>
  </si>
  <si>
    <t>2025-08</t>
  </si>
  <si>
    <t>payback for shift not worked on 5/30/2025 - Jason Blumen</t>
  </si>
  <si>
    <t>Paycheck</t>
  </si>
  <si>
    <t>2025-049</t>
  </si>
  <si>
    <t>Biscardi, Alec</t>
  </si>
  <si>
    <t>Direct Deposit</t>
  </si>
  <si>
    <t>2025-051</t>
  </si>
  <si>
    <t>Henrikson, Carl H</t>
  </si>
  <si>
    <t>2025-053</t>
  </si>
  <si>
    <t>Lucas, Eric</t>
  </si>
  <si>
    <t>Total 6448 · PRN Medic Hourly</t>
  </si>
  <si>
    <t>2025-055</t>
  </si>
  <si>
    <t>Schmidtmann, Charles P</t>
  </si>
  <si>
    <t>Total 6412 · Gross wages - chief</t>
  </si>
  <si>
    <t>Total 6414 · Pension Fund Chief</t>
  </si>
  <si>
    <t>Total 6416 · Disability Chief</t>
  </si>
  <si>
    <t>Total 6420 · Health Insurance Chief</t>
  </si>
  <si>
    <t>2025-050</t>
  </si>
  <si>
    <t>Faes, Nicholas I</t>
  </si>
  <si>
    <t>2025-054</t>
  </si>
  <si>
    <t>Moran, Conor D</t>
  </si>
  <si>
    <t>2025-057</t>
  </si>
  <si>
    <t>Wheelock, Glendon</t>
  </si>
  <si>
    <t>Total 6430 · Fire Fighters</t>
  </si>
  <si>
    <t>2025-056</t>
  </si>
  <si>
    <t>Snyder, Sherry A</t>
  </si>
  <si>
    <t>Total 6440 · Administrator</t>
  </si>
  <si>
    <t>2025-052</t>
  </si>
  <si>
    <t>Joslin, Jon A</t>
  </si>
  <si>
    <t>Total 6446 · Fire Inspection</t>
  </si>
  <si>
    <t>Total 6463 · Group Life Insurance</t>
  </si>
  <si>
    <t>Total 6452 · Pension Fund Staff</t>
  </si>
  <si>
    <t>Total 6454 · Disability Staff</t>
  </si>
  <si>
    <t>Total 6456 · Health Insurance Staff</t>
  </si>
  <si>
    <t>107301324</t>
  </si>
  <si>
    <t>Intuit</t>
  </si>
  <si>
    <t>Intuit QB payroll monthly per employee fee</t>
  </si>
  <si>
    <t>Total 6472 · Payroll Fees</t>
  </si>
  <si>
    <t>Total 6484 · FICA</t>
  </si>
  <si>
    <t>Total 6486 · Medicare</t>
  </si>
  <si>
    <t>Total 6488 · SUI</t>
  </si>
  <si>
    <t>202508</t>
  </si>
  <si>
    <t>Smarter HR Solutions, LLC</t>
  </si>
  <si>
    <t>August 2025</t>
  </si>
  <si>
    <t>Total 6512 · HR Consulting</t>
  </si>
  <si>
    <t>kiddie pool, trufuel, fasteners, split key ring, line trimmer</t>
  </si>
  <si>
    <t>lighter for grill</t>
  </si>
  <si>
    <t>threadlocker &amp; fasteners</t>
  </si>
  <si>
    <t>caulk, putty knife &amp; wire brush</t>
  </si>
  <si>
    <t>Total 6612.1 · Station #1 Operating Suppllies</t>
  </si>
  <si>
    <t>pre-mixed grount</t>
  </si>
  <si>
    <t>putty knife, double gang elec box</t>
  </si>
  <si>
    <t>Total 6612 · Station #1 - Other</t>
  </si>
  <si>
    <t>07282025</t>
  </si>
  <si>
    <t>AT&amp;T Carol Stream</t>
  </si>
  <si>
    <t>Chief-6097</t>
  </si>
  <si>
    <t>Bretlyn-6021</t>
  </si>
  <si>
    <t>Fire Marshall - 9687</t>
  </si>
  <si>
    <t>Shift phone - 3443</t>
  </si>
  <si>
    <t>Ned - 1129</t>
  </si>
  <si>
    <t>Bretlyn - 8319</t>
  </si>
  <si>
    <t>Total 6632 · Mobile</t>
  </si>
  <si>
    <t>Ned - 1161</t>
  </si>
  <si>
    <t>Charlie - 0014</t>
  </si>
  <si>
    <t>iPad - 6736</t>
  </si>
  <si>
    <t>iPad - 9005</t>
  </si>
  <si>
    <t>iPad - 9817</t>
  </si>
  <si>
    <t>Total 6634 · Cellular Data</t>
  </si>
  <si>
    <t>Centurylink</t>
  </si>
  <si>
    <t>Phones station#1</t>
  </si>
  <si>
    <t>Total 6636 · Station 1 9161</t>
  </si>
  <si>
    <t>Phones station #2</t>
  </si>
  <si>
    <t>Total 6638 · Station 2-Ridge 0310</t>
  </si>
  <si>
    <t>Phones Station #3</t>
  </si>
  <si>
    <t>Total 6640 · Station 3-Eldora 9555</t>
  </si>
  <si>
    <t>Xcel Energy</t>
  </si>
  <si>
    <t>Station 1</t>
  </si>
  <si>
    <t>Total 6654 · Station #1 utilities</t>
  </si>
  <si>
    <t>Station 2</t>
  </si>
  <si>
    <t>Total 6656 · Station #2 Utilities</t>
  </si>
  <si>
    <t>Station 3</t>
  </si>
  <si>
    <t>Total 6658 · Station #3 Utilities</t>
  </si>
  <si>
    <t>ch_3rPTQC</t>
  </si>
  <si>
    <t>Hydrow</t>
  </si>
  <si>
    <t>Hydrow subscrption</t>
  </si>
  <si>
    <t>78241352</t>
  </si>
  <si>
    <t>Hulu</t>
  </si>
  <si>
    <t>monthly Hulu subscription</t>
  </si>
  <si>
    <t>Total 6662 · DirectTV</t>
  </si>
  <si>
    <t>328830650</t>
  </si>
  <si>
    <t>Western Disposal</t>
  </si>
  <si>
    <t>dumpster weekly pickup - JUN 2025</t>
  </si>
  <si>
    <t>Total 6664 · Waste Disposal</t>
  </si>
  <si>
    <t>coax cable crimper</t>
  </si>
  <si>
    <t>0725-25</t>
  </si>
  <si>
    <t>First Responder Communications</t>
  </si>
  <si>
    <t>DC radio interface cable</t>
  </si>
  <si>
    <t>crimper</t>
  </si>
  <si>
    <t>Total 6672 · Communications Equipment</t>
  </si>
  <si>
    <t>600097781</t>
  </si>
  <si>
    <t>AED Superstore</t>
  </si>
  <si>
    <t>LUCAS power cable</t>
  </si>
  <si>
    <t>Total 6684 · Medical Equipment</t>
  </si>
  <si>
    <t>97006819-1</t>
  </si>
  <si>
    <t>General Air</t>
  </si>
  <si>
    <t>oxygen</t>
  </si>
  <si>
    <t>Total 6688 · Oxygen</t>
  </si>
  <si>
    <t>Credit</t>
  </si>
  <si>
    <t>700711856</t>
  </si>
  <si>
    <t>Stryker Sales Corp</t>
  </si>
  <si>
    <t>credit for procare service missed PM's contract 4005226</t>
  </si>
  <si>
    <t>Total 6690 · Physio Maintenance Contract</t>
  </si>
  <si>
    <t>977360121</t>
  </si>
  <si>
    <t>Phillips 66</t>
  </si>
  <si>
    <t>Fuel</t>
  </si>
  <si>
    <t>Maverick</t>
  </si>
  <si>
    <t>fuel admin POV</t>
  </si>
  <si>
    <t>2400094</t>
  </si>
  <si>
    <t>Boulder County</t>
  </si>
  <si>
    <t>Fuel JUN 2025</t>
  </si>
  <si>
    <t>Fuel surcharge</t>
  </si>
  <si>
    <t>Total 6708 · Vehicle Fuel</t>
  </si>
  <si>
    <t>16451</t>
  </si>
  <si>
    <t>Fire Catt, LLC</t>
  </si>
  <si>
    <t>fire hose testing</t>
  </si>
  <si>
    <t>ground ladder testing</t>
  </si>
  <si>
    <t>Total 6722 · ISO Testing</t>
  </si>
  <si>
    <t>21896</t>
  </si>
  <si>
    <t>ROI Fire &amp; Ballistics</t>
  </si>
  <si>
    <t>red helmets (S.Papich &amp; Swanson)</t>
  </si>
  <si>
    <t>Total 6726 · PPE Structure</t>
  </si>
  <si>
    <t>j5eD</t>
  </si>
  <si>
    <t>The Deli</t>
  </si>
  <si>
    <t>Hose Testing</t>
  </si>
  <si>
    <t>Total 6730 · Equipment Maintenance</t>
  </si>
  <si>
    <t>class D sweathshirts &amp; tshirts</t>
  </si>
  <si>
    <t>Total 6734 · Clothing</t>
  </si>
  <si>
    <t>transmission fluid</t>
  </si>
  <si>
    <t>Total 5603 Engine 3</t>
  </si>
  <si>
    <t>vane, rotor, electric oilless primer</t>
  </si>
  <si>
    <t>Total 5633-Scat Truck</t>
  </si>
  <si>
    <t>wash &amp; wax, tarp strap &amp; fasteners</t>
  </si>
  <si>
    <t>Total 5650-Dodge Durango</t>
  </si>
  <si>
    <t>floor mats</t>
  </si>
  <si>
    <t>U-bolts</t>
  </si>
  <si>
    <t>Total 5651- Command 1</t>
  </si>
  <si>
    <t>windshield washer fluid</t>
  </si>
  <si>
    <t>Total 5652-Command 2</t>
  </si>
  <si>
    <t>brake and carb cleaner for outboard engine</t>
  </si>
  <si>
    <t>Total 6800 · Vehicle Maintenance - Other</t>
  </si>
  <si>
    <t>166266</t>
  </si>
  <si>
    <t>Choice Screening</t>
  </si>
  <si>
    <t>Background check - Clover Renshaw</t>
  </si>
  <si>
    <t>Background check - Sidse Powell</t>
  </si>
  <si>
    <t>Total 6868 · Membership Applicant Screening</t>
  </si>
  <si>
    <t>55759010</t>
  </si>
  <si>
    <t>Colorado State Fire Chief's Association</t>
  </si>
  <si>
    <t>Fire Leadership Challenge - Chief</t>
  </si>
  <si>
    <t>Total 6869 · Incentives - Conference</t>
  </si>
  <si>
    <t>4th of july food &amp; drinks</t>
  </si>
  <si>
    <t>9111</t>
  </si>
  <si>
    <t>Arapahoe Hog Roasters</t>
  </si>
  <si>
    <t>pulled pork for 4th of JUly 2025</t>
  </si>
  <si>
    <t>651124</t>
  </si>
  <si>
    <t>King Soopers</t>
  </si>
  <si>
    <t>coleslaw &amp; macaroni salad for 4th of July 2025</t>
  </si>
  <si>
    <t>4th of july swag &amp; ladder golf game</t>
  </si>
  <si>
    <t>630723</t>
  </si>
  <si>
    <t>Mountain Peak Cafe</t>
  </si>
  <si>
    <t>Meal with Timberline &amp; mechanic</t>
  </si>
  <si>
    <t>601073</t>
  </si>
  <si>
    <t>Vons</t>
  </si>
  <si>
    <t>gatorade, ice &amp; water during deployment</t>
  </si>
  <si>
    <t>620141</t>
  </si>
  <si>
    <t>Grocery Outlet</t>
  </si>
  <si>
    <t>gatorade during deployment</t>
  </si>
  <si>
    <t>Total 6864 · Incentives - Other</t>
  </si>
  <si>
    <t>670213864</t>
  </si>
  <si>
    <t>Denver Public Parking</t>
  </si>
  <si>
    <t>airport parking engine inspection</t>
  </si>
  <si>
    <t>Total 6884 · Travel</t>
  </si>
  <si>
    <t>84352386</t>
  </si>
  <si>
    <t>Marriott</t>
  </si>
  <si>
    <t>Lodging during NFA Week (Scott &amp; Mandi Papich)</t>
  </si>
  <si>
    <t>112004</t>
  </si>
  <si>
    <t>Nederland Feed &amp; Pet</t>
  </si>
  <si>
    <t>hay for live burn</t>
  </si>
  <si>
    <t>67518</t>
  </si>
  <si>
    <t>lunch for live burn</t>
  </si>
  <si>
    <t>food for live burn</t>
  </si>
  <si>
    <t>25-88464</t>
  </si>
  <si>
    <t>Colorado Division of Fire Prevention</t>
  </si>
  <si>
    <t>HMA/HMO Operations - Gude</t>
  </si>
  <si>
    <t>FFI Renewal - Ipsen</t>
  </si>
  <si>
    <t>Total 6894 · 6894 - Fire Training</t>
  </si>
  <si>
    <t>fire safety tip pencils</t>
  </si>
  <si>
    <t>fire prevention pencil toppers</t>
  </si>
  <si>
    <t>fire extinguisher pencil sharpeners</t>
  </si>
  <si>
    <t>185564</t>
  </si>
  <si>
    <t>Bags in Bulk</t>
  </si>
  <si>
    <t>pencil pounch with window</t>
  </si>
  <si>
    <t>Total 6896 · Prevention Education</t>
  </si>
  <si>
    <t>Kwik Mart</t>
  </si>
  <si>
    <t>need receipt - Joslin</t>
  </si>
  <si>
    <t>Total 6999 · Uncategorized Expenses</t>
  </si>
  <si>
    <t>2025-096</t>
  </si>
  <si>
    <t>Gavin Coombs</t>
  </si>
  <si>
    <t>Ned Gravel 2025</t>
  </si>
  <si>
    <t>2025-100</t>
  </si>
  <si>
    <t>University of Colorado - Boulder</t>
  </si>
  <si>
    <t>2025 Buffalo Cycle Classic</t>
  </si>
  <si>
    <t>Total 4381 · Permitting/Plan Review</t>
  </si>
  <si>
    <t>208324</t>
  </si>
  <si>
    <t>Triple C Communications</t>
  </si>
  <si>
    <t>Kenwood vehicle radios</t>
  </si>
  <si>
    <t>Kenwood antenna mounts</t>
  </si>
  <si>
    <t>Kenwood male connectors</t>
  </si>
  <si>
    <t>Kenwood antennas</t>
  </si>
  <si>
    <t>radio labor for coding/programming</t>
  </si>
  <si>
    <t>Total 8267 · Emergency Services Radio Grant</t>
  </si>
  <si>
    <t>Total 8420 · Wildland Fire Fighting-Payroll</t>
  </si>
  <si>
    <t>193601</t>
  </si>
  <si>
    <t>Fuel during deployment - INF Support</t>
  </si>
  <si>
    <t>DEF during deployment - INF Support</t>
  </si>
  <si>
    <t>145859</t>
  </si>
  <si>
    <t>Good2Go</t>
  </si>
  <si>
    <t>37691</t>
  </si>
  <si>
    <t>Wyngate by Wyndham</t>
  </si>
  <si>
    <t>Lodging INF Support - Henrikson</t>
  </si>
  <si>
    <t>Lodging INF Support - M.Papich</t>
  </si>
  <si>
    <t>Lodging INF Support - Jones</t>
  </si>
  <si>
    <t>Lodging INF Support - Kizziar</t>
  </si>
  <si>
    <t>72813</t>
  </si>
  <si>
    <t>Love's</t>
  </si>
  <si>
    <t>H11942474</t>
  </si>
  <si>
    <t>Shilo Inns Mammoth Lakes</t>
  </si>
  <si>
    <t>575506</t>
  </si>
  <si>
    <t>Shell Oil</t>
  </si>
  <si>
    <t>fuel during deployment - Henrikson</t>
  </si>
  <si>
    <t>634592</t>
  </si>
  <si>
    <t>634808</t>
  </si>
  <si>
    <t>Blue DEF</t>
  </si>
  <si>
    <t>56509</t>
  </si>
  <si>
    <t>Outbound Hotels</t>
  </si>
  <si>
    <t>Lodging Deployment INF Support - Henrikson</t>
  </si>
  <si>
    <t>Lodging Deployment INF Support - M.Papich</t>
  </si>
  <si>
    <t>Lodging Deployment INF Support - Jones</t>
  </si>
  <si>
    <t>Lodging Deployment INF Support - Kizziar</t>
  </si>
  <si>
    <t>739219</t>
  </si>
  <si>
    <t>Fuel during deployment - INF support</t>
  </si>
  <si>
    <t>836072</t>
  </si>
  <si>
    <t>601037</t>
  </si>
  <si>
    <t>95892404</t>
  </si>
  <si>
    <t>Hi Market</t>
  </si>
  <si>
    <t>fuel</t>
  </si>
  <si>
    <t>930</t>
  </si>
  <si>
    <t>197895</t>
  </si>
  <si>
    <t>RallyStop</t>
  </si>
  <si>
    <t>1000624077</t>
  </si>
  <si>
    <t>Quality Inn</t>
  </si>
  <si>
    <t>lodging during deployment - Henrikson</t>
  </si>
  <si>
    <t>lodging during deployment - M.Papich</t>
  </si>
  <si>
    <t>lodging during deployment - Jones</t>
  </si>
  <si>
    <t>lodging during deployment - Kizziar</t>
  </si>
  <si>
    <t>99783123</t>
  </si>
  <si>
    <t>Total 8430 · Volunteer/Employee Direct Costs</t>
  </si>
  <si>
    <t>TOTAL</t>
  </si>
  <si>
    <t>Jan - Dec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</si>
</sst>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 applyAlignment="1"/>
  </cellXfs>
  <cellStyles count="2">
    <cellStyle name="Normal" xfId="0" builtinId="0"/>
    <cellStyle name="Normal 2" xfId="1" xr:uid="{6655A9C9-0B39-4C81-865D-E04CDFE18C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782DECA3-FB38-4BB1-BDEE-6ADA2C32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B1060-F2EF-4836-A367-E360D2E4E473}">
  <dimension ref="A1:H89"/>
  <sheetViews>
    <sheetView workbookViewId="0">
      <pane xSplit="7" ySplit="1" topLeftCell="H2" activePane="bottomRight" state="frozenSplit"/>
      <selection pane="bottomRight"/>
      <selection pane="bottomLeft" activeCell="A2" sqref="A2"/>
      <selection pane="topRight" activeCell="H1" sqref="H1"/>
    </sheetView>
  </sheetViews>
  <sheetFormatPr defaultRowHeight="15"/>
  <cols>
    <col min="1" max="6" width="3" style="12" customWidth="1"/>
    <col min="7" max="7" width="27.85546875" style="12" customWidth="1"/>
    <col min="8" max="8" width="10.5703125" bestFit="1" customWidth="1"/>
  </cols>
  <sheetData>
    <row r="1" spans="1:8" s="11" customFormat="1" ht="15.75" thickBot="1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>
      <c r="A2" s="1" t="s">
        <v>1</v>
      </c>
      <c r="B2" s="1"/>
      <c r="C2" s="1"/>
      <c r="D2" s="1"/>
      <c r="E2" s="1"/>
      <c r="F2" s="1"/>
      <c r="G2" s="1"/>
      <c r="H2" s="2"/>
    </row>
    <row r="3" spans="1:8">
      <c r="A3" s="1"/>
      <c r="B3" s="1" t="s">
        <v>2</v>
      </c>
      <c r="C3" s="1"/>
      <c r="D3" s="1"/>
      <c r="E3" s="1"/>
      <c r="F3" s="1"/>
      <c r="G3" s="1"/>
      <c r="H3" s="2"/>
    </row>
    <row r="4" spans="1:8">
      <c r="A4" s="1"/>
      <c r="B4" s="1"/>
      <c r="C4" s="1" t="s">
        <v>3</v>
      </c>
      <c r="D4" s="1"/>
      <c r="E4" s="1"/>
      <c r="F4" s="1"/>
      <c r="G4" s="1"/>
      <c r="H4" s="2"/>
    </row>
    <row r="5" spans="1:8">
      <c r="A5" s="1"/>
      <c r="B5" s="1"/>
      <c r="C5" s="1"/>
      <c r="D5" s="1" t="s">
        <v>4</v>
      </c>
      <c r="E5" s="1"/>
      <c r="F5" s="1"/>
      <c r="G5" s="1"/>
      <c r="H5" s="2"/>
    </row>
    <row r="6" spans="1:8">
      <c r="A6" s="1"/>
      <c r="B6" s="1"/>
      <c r="C6" s="1"/>
      <c r="D6" s="1"/>
      <c r="E6" s="1" t="s">
        <v>5</v>
      </c>
      <c r="F6" s="1"/>
      <c r="G6" s="1"/>
      <c r="H6" s="2">
        <v>25423.96</v>
      </c>
    </row>
    <row r="7" spans="1:8">
      <c r="A7" s="1"/>
      <c r="B7" s="1"/>
      <c r="C7" s="1"/>
      <c r="D7" s="1"/>
      <c r="E7" s="1" t="s">
        <v>6</v>
      </c>
      <c r="F7" s="1"/>
      <c r="G7" s="1"/>
      <c r="H7" s="2">
        <v>3086.15</v>
      </c>
    </row>
    <row r="8" spans="1:8">
      <c r="A8" s="1"/>
      <c r="B8" s="1"/>
      <c r="C8" s="1"/>
      <c r="D8" s="1"/>
      <c r="E8" s="1" t="s">
        <v>7</v>
      </c>
      <c r="F8" s="1"/>
      <c r="G8" s="1"/>
      <c r="H8" s="2">
        <v>1042351.93</v>
      </c>
    </row>
    <row r="9" spans="1:8">
      <c r="A9" s="1"/>
      <c r="B9" s="1"/>
      <c r="C9" s="1"/>
      <c r="D9" s="1"/>
      <c r="E9" s="1" t="s">
        <v>8</v>
      </c>
      <c r="F9" s="1"/>
      <c r="G9" s="1"/>
      <c r="H9" s="2">
        <v>366646.16</v>
      </c>
    </row>
    <row r="10" spans="1:8">
      <c r="A10" s="1"/>
      <c r="B10" s="1"/>
      <c r="C10" s="1"/>
      <c r="D10" s="1"/>
      <c r="E10" s="1" t="s">
        <v>9</v>
      </c>
      <c r="F10" s="1"/>
      <c r="G10" s="1"/>
      <c r="H10" s="2">
        <v>31031.25</v>
      </c>
    </row>
    <row r="11" spans="1:8">
      <c r="A11" s="1"/>
      <c r="B11" s="1"/>
      <c r="C11" s="1"/>
      <c r="D11" s="1"/>
      <c r="E11" s="1" t="s">
        <v>10</v>
      </c>
      <c r="F11" s="1"/>
      <c r="G11" s="1"/>
      <c r="H11" s="2">
        <v>48257.35</v>
      </c>
    </row>
    <row r="12" spans="1:8">
      <c r="A12" s="1"/>
      <c r="B12" s="1"/>
      <c r="C12" s="1"/>
      <c r="D12" s="1"/>
      <c r="E12" s="1" t="s">
        <v>11</v>
      </c>
      <c r="F12" s="1"/>
      <c r="G12" s="1"/>
      <c r="H12" s="2">
        <v>27630.63</v>
      </c>
    </row>
    <row r="13" spans="1:8" ht="15.75" thickBot="1">
      <c r="A13" s="1"/>
      <c r="B13" s="1"/>
      <c r="C13" s="1"/>
      <c r="D13" s="1"/>
      <c r="E13" s="1" t="s">
        <v>12</v>
      </c>
      <c r="F13" s="1"/>
      <c r="G13" s="1"/>
      <c r="H13" s="2">
        <v>25000.93</v>
      </c>
    </row>
    <row r="14" spans="1:8" ht="15.75" thickBot="1">
      <c r="A14" s="1"/>
      <c r="B14" s="1"/>
      <c r="C14" s="1"/>
      <c r="D14" s="1" t="s">
        <v>13</v>
      </c>
      <c r="E14" s="1"/>
      <c r="F14" s="1"/>
      <c r="G14" s="1"/>
      <c r="H14" s="3">
        <f>ROUND(SUM(H5:H13),5)</f>
        <v>1569428.36</v>
      </c>
    </row>
    <row r="15" spans="1:8">
      <c r="A15" s="1"/>
      <c r="B15" s="1"/>
      <c r="C15" s="1" t="s">
        <v>14</v>
      </c>
      <c r="D15" s="1"/>
      <c r="E15" s="1"/>
      <c r="F15" s="1"/>
      <c r="G15" s="1"/>
      <c r="H15" s="2">
        <f>ROUND(H4+H14,5)</f>
        <v>1569428.36</v>
      </c>
    </row>
    <row r="16" spans="1:8">
      <c r="A16" s="1"/>
      <c r="B16" s="1"/>
      <c r="C16" s="1" t="s">
        <v>15</v>
      </c>
      <c r="D16" s="1"/>
      <c r="E16" s="1"/>
      <c r="F16" s="1"/>
      <c r="G16" s="1"/>
      <c r="H16" s="2"/>
    </row>
    <row r="17" spans="1:8" ht="15.75" thickBot="1">
      <c r="A17" s="1"/>
      <c r="B17" s="1"/>
      <c r="C17" s="1"/>
      <c r="D17" s="1" t="s">
        <v>16</v>
      </c>
      <c r="E17" s="1"/>
      <c r="F17" s="1"/>
      <c r="G17" s="1"/>
      <c r="H17" s="4">
        <v>1201187</v>
      </c>
    </row>
    <row r="18" spans="1:8">
      <c r="A18" s="1"/>
      <c r="B18" s="1"/>
      <c r="C18" s="1" t="s">
        <v>17</v>
      </c>
      <c r="D18" s="1"/>
      <c r="E18" s="1"/>
      <c r="F18" s="1"/>
      <c r="G18" s="1"/>
      <c r="H18" s="2">
        <f>ROUND(SUM(H16:H17),5)</f>
        <v>1201187</v>
      </c>
    </row>
    <row r="19" spans="1:8">
      <c r="A19" s="1"/>
      <c r="B19" s="1"/>
      <c r="C19" s="1" t="s">
        <v>18</v>
      </c>
      <c r="D19" s="1"/>
      <c r="E19" s="1"/>
      <c r="F19" s="1"/>
      <c r="G19" s="1"/>
      <c r="H19" s="2"/>
    </row>
    <row r="20" spans="1:8" ht="15.75" thickBot="1">
      <c r="A20" s="1"/>
      <c r="B20" s="1"/>
      <c r="C20" s="1"/>
      <c r="D20" s="1" t="s">
        <v>19</v>
      </c>
      <c r="E20" s="1"/>
      <c r="F20" s="1"/>
      <c r="G20" s="1"/>
      <c r="H20" s="2">
        <v>-276.42</v>
      </c>
    </row>
    <row r="21" spans="1:8" ht="15.75" thickBot="1">
      <c r="A21" s="1"/>
      <c r="B21" s="1"/>
      <c r="C21" s="1" t="s">
        <v>20</v>
      </c>
      <c r="D21" s="1"/>
      <c r="E21" s="1"/>
      <c r="F21" s="1"/>
      <c r="G21" s="1"/>
      <c r="H21" s="3">
        <f>ROUND(SUM(H19:H20),5)</f>
        <v>-276.42</v>
      </c>
    </row>
    <row r="22" spans="1:8">
      <c r="A22" s="1"/>
      <c r="B22" s="1" t="s">
        <v>21</v>
      </c>
      <c r="C22" s="1"/>
      <c r="D22" s="1"/>
      <c r="E22" s="1"/>
      <c r="F22" s="1"/>
      <c r="G22" s="1"/>
      <c r="H22" s="2">
        <f>ROUND(H3+H15+H18+H21,5)</f>
        <v>2770338.94</v>
      </c>
    </row>
    <row r="23" spans="1:8">
      <c r="A23" s="1"/>
      <c r="B23" s="1" t="s">
        <v>22</v>
      </c>
      <c r="C23" s="1"/>
      <c r="D23" s="1"/>
      <c r="E23" s="1"/>
      <c r="F23" s="1"/>
      <c r="G23" s="1"/>
      <c r="H23" s="2"/>
    </row>
    <row r="24" spans="1:8">
      <c r="A24" s="1"/>
      <c r="B24" s="1"/>
      <c r="C24" s="1" t="s">
        <v>23</v>
      </c>
      <c r="D24" s="1"/>
      <c r="E24" s="1"/>
      <c r="F24" s="1"/>
      <c r="G24" s="1"/>
      <c r="H24" s="2">
        <v>2442425.06</v>
      </c>
    </row>
    <row r="25" spans="1:8">
      <c r="A25" s="1"/>
      <c r="B25" s="1"/>
      <c r="C25" s="1" t="s">
        <v>24</v>
      </c>
      <c r="D25" s="1"/>
      <c r="E25" s="1"/>
      <c r="F25" s="1"/>
      <c r="G25" s="1"/>
      <c r="H25" s="2">
        <v>430111.73</v>
      </c>
    </row>
    <row r="26" spans="1:8">
      <c r="A26" s="1"/>
      <c r="B26" s="1"/>
      <c r="C26" s="1" t="s">
        <v>25</v>
      </c>
      <c r="D26" s="1"/>
      <c r="E26" s="1"/>
      <c r="F26" s="1"/>
      <c r="G26" s="1"/>
      <c r="H26" s="2">
        <v>129838</v>
      </c>
    </row>
    <row r="27" spans="1:8">
      <c r="A27" s="1"/>
      <c r="B27" s="1"/>
      <c r="C27" s="1" t="s">
        <v>26</v>
      </c>
      <c r="D27" s="1"/>
      <c r="E27" s="1"/>
      <c r="F27" s="1"/>
      <c r="G27" s="1"/>
      <c r="H27" s="2">
        <v>141816.29999999999</v>
      </c>
    </row>
    <row r="28" spans="1:8">
      <c r="A28" s="1"/>
      <c r="B28" s="1"/>
      <c r="C28" s="1" t="s">
        <v>27</v>
      </c>
      <c r="D28" s="1"/>
      <c r="E28" s="1"/>
      <c r="F28" s="1"/>
      <c r="G28" s="1"/>
      <c r="H28" s="2">
        <v>7000</v>
      </c>
    </row>
    <row r="29" spans="1:8">
      <c r="A29" s="1"/>
      <c r="B29" s="1"/>
      <c r="C29" s="1" t="s">
        <v>28</v>
      </c>
      <c r="D29" s="1"/>
      <c r="E29" s="1"/>
      <c r="F29" s="1"/>
      <c r="G29" s="1"/>
      <c r="H29" s="2">
        <v>90735.85</v>
      </c>
    </row>
    <row r="30" spans="1:8">
      <c r="A30" s="1"/>
      <c r="B30" s="1"/>
      <c r="C30" s="1" t="s">
        <v>29</v>
      </c>
      <c r="D30" s="1"/>
      <c r="E30" s="1"/>
      <c r="F30" s="1"/>
      <c r="G30" s="1"/>
      <c r="H30" s="2">
        <v>1591932.98</v>
      </c>
    </row>
    <row r="31" spans="1:8">
      <c r="A31" s="1"/>
      <c r="B31" s="1"/>
      <c r="C31" s="1" t="s">
        <v>30</v>
      </c>
      <c r="D31" s="1"/>
      <c r="E31" s="1"/>
      <c r="F31" s="1"/>
      <c r="G31" s="1"/>
      <c r="H31" s="2">
        <v>-2841758</v>
      </c>
    </row>
    <row r="32" spans="1:8" ht="15.75" thickBot="1">
      <c r="A32" s="1"/>
      <c r="B32" s="1"/>
      <c r="C32" s="1" t="s">
        <v>31</v>
      </c>
      <c r="D32" s="1"/>
      <c r="E32" s="1"/>
      <c r="F32" s="1"/>
      <c r="G32" s="1"/>
      <c r="H32" s="2">
        <v>-1992101.92</v>
      </c>
    </row>
    <row r="33" spans="1:8" ht="15.75" thickBot="1">
      <c r="A33" s="1"/>
      <c r="B33" s="1" t="s">
        <v>32</v>
      </c>
      <c r="C33" s="1"/>
      <c r="D33" s="1"/>
      <c r="E33" s="1"/>
      <c r="F33" s="1"/>
      <c r="G33" s="1"/>
      <c r="H33" s="5">
        <f>ROUND(SUM(H23:H32),5)</f>
        <v>0</v>
      </c>
    </row>
    <row r="34" spans="1:8" s="8" customFormat="1" ht="12" thickBot="1">
      <c r="A34" s="6" t="s">
        <v>33</v>
      </c>
      <c r="B34" s="6"/>
      <c r="C34" s="6"/>
      <c r="D34" s="6"/>
      <c r="E34" s="6"/>
      <c r="F34" s="6"/>
      <c r="G34" s="6"/>
      <c r="H34" s="7">
        <f>ROUND(H2+H22+H33,5)</f>
        <v>2770338.94</v>
      </c>
    </row>
    <row r="35" spans="1:8" ht="15.75" thickTop="1">
      <c r="A35" s="1" t="s">
        <v>34</v>
      </c>
      <c r="B35" s="1"/>
      <c r="C35" s="1"/>
      <c r="D35" s="1"/>
      <c r="E35" s="1"/>
      <c r="F35" s="1"/>
      <c r="G35" s="1"/>
      <c r="H35" s="2"/>
    </row>
    <row r="36" spans="1:8">
      <c r="A36" s="1"/>
      <c r="B36" s="1" t="s">
        <v>35</v>
      </c>
      <c r="C36" s="1"/>
      <c r="D36" s="1"/>
      <c r="E36" s="1"/>
      <c r="F36" s="1"/>
      <c r="G36" s="1"/>
      <c r="H36" s="2"/>
    </row>
    <row r="37" spans="1:8">
      <c r="A37" s="1"/>
      <c r="B37" s="1"/>
      <c r="C37" s="1" t="s">
        <v>36</v>
      </c>
      <c r="D37" s="1"/>
      <c r="E37" s="1"/>
      <c r="F37" s="1"/>
      <c r="G37" s="1"/>
      <c r="H37" s="2"/>
    </row>
    <row r="38" spans="1:8">
      <c r="A38" s="1"/>
      <c r="B38" s="1"/>
      <c r="C38" s="1"/>
      <c r="D38" s="1" t="s">
        <v>37</v>
      </c>
      <c r="E38" s="1"/>
      <c r="F38" s="1"/>
      <c r="G38" s="1"/>
      <c r="H38" s="2"/>
    </row>
    <row r="39" spans="1:8" ht="15.75" thickBot="1">
      <c r="A39" s="1"/>
      <c r="B39" s="1"/>
      <c r="C39" s="1"/>
      <c r="D39" s="1"/>
      <c r="E39" s="1" t="s">
        <v>38</v>
      </c>
      <c r="F39" s="1"/>
      <c r="G39" s="1"/>
      <c r="H39" s="4">
        <v>36449.769999999997</v>
      </c>
    </row>
    <row r="40" spans="1:8">
      <c r="A40" s="1"/>
      <c r="B40" s="1"/>
      <c r="C40" s="1"/>
      <c r="D40" s="1" t="s">
        <v>39</v>
      </c>
      <c r="E40" s="1"/>
      <c r="F40" s="1"/>
      <c r="G40" s="1"/>
      <c r="H40" s="2">
        <f>ROUND(SUM(H38:H39),5)</f>
        <v>36449.769999999997</v>
      </c>
    </row>
    <row r="41" spans="1:8">
      <c r="A41" s="1"/>
      <c r="B41" s="1"/>
      <c r="C41" s="1"/>
      <c r="D41" s="1" t="s">
        <v>40</v>
      </c>
      <c r="E41" s="1"/>
      <c r="F41" s="1"/>
      <c r="G41" s="1"/>
      <c r="H41" s="2"/>
    </row>
    <row r="42" spans="1:8" ht="15.75" thickBot="1">
      <c r="A42" s="1"/>
      <c r="B42" s="1"/>
      <c r="C42" s="1"/>
      <c r="D42" s="1"/>
      <c r="E42" s="1" t="s">
        <v>41</v>
      </c>
      <c r="F42" s="1"/>
      <c r="G42" s="1"/>
      <c r="H42" s="4">
        <v>9746.17</v>
      </c>
    </row>
    <row r="43" spans="1:8">
      <c r="A43" s="1"/>
      <c r="B43" s="1"/>
      <c r="C43" s="1"/>
      <c r="D43" s="1" t="s">
        <v>42</v>
      </c>
      <c r="E43" s="1"/>
      <c r="F43" s="1"/>
      <c r="G43" s="1"/>
      <c r="H43" s="2">
        <f>ROUND(SUM(H41:H42),5)</f>
        <v>9746.17</v>
      </c>
    </row>
    <row r="44" spans="1:8">
      <c r="A44" s="1"/>
      <c r="B44" s="1"/>
      <c r="C44" s="1"/>
      <c r="D44" s="1" t="s">
        <v>43</v>
      </c>
      <c r="E44" s="1"/>
      <c r="F44" s="1"/>
      <c r="G44" s="1"/>
      <c r="H44" s="2"/>
    </row>
    <row r="45" spans="1:8">
      <c r="A45" s="1"/>
      <c r="B45" s="1"/>
      <c r="C45" s="1"/>
      <c r="D45" s="1"/>
      <c r="E45" s="1" t="s">
        <v>44</v>
      </c>
      <c r="F45" s="1"/>
      <c r="G45" s="1"/>
      <c r="H45" s="2">
        <v>2648.63</v>
      </c>
    </row>
    <row r="46" spans="1:8">
      <c r="A46" s="1"/>
      <c r="B46" s="1"/>
      <c r="C46" s="1"/>
      <c r="D46" s="1"/>
      <c r="E46" s="1" t="s">
        <v>45</v>
      </c>
      <c r="F46" s="1"/>
      <c r="G46" s="1"/>
      <c r="H46" s="2">
        <v>1201187</v>
      </c>
    </row>
    <row r="47" spans="1:8">
      <c r="A47" s="1"/>
      <c r="B47" s="1"/>
      <c r="C47" s="1"/>
      <c r="D47" s="1"/>
      <c r="E47" s="1" t="s">
        <v>46</v>
      </c>
      <c r="F47" s="1"/>
      <c r="G47" s="1"/>
      <c r="H47" s="2">
        <v>-1006.82</v>
      </c>
    </row>
    <row r="48" spans="1:8">
      <c r="A48" s="1"/>
      <c r="B48" s="1"/>
      <c r="C48" s="1"/>
      <c r="D48" s="1"/>
      <c r="E48" s="1" t="s">
        <v>47</v>
      </c>
      <c r="F48" s="1"/>
      <c r="G48" s="1"/>
      <c r="H48" s="2"/>
    </row>
    <row r="49" spans="1:8" ht="15.75" thickBot="1">
      <c r="A49" s="1"/>
      <c r="B49" s="1"/>
      <c r="C49" s="1"/>
      <c r="D49" s="1"/>
      <c r="E49" s="1"/>
      <c r="F49" s="1" t="s">
        <v>48</v>
      </c>
      <c r="G49" s="1"/>
      <c r="H49" s="4">
        <v>81.03</v>
      </c>
    </row>
    <row r="50" spans="1:8">
      <c r="A50" s="1"/>
      <c r="B50" s="1"/>
      <c r="C50" s="1"/>
      <c r="D50" s="1"/>
      <c r="E50" s="1" t="s">
        <v>49</v>
      </c>
      <c r="F50" s="1"/>
      <c r="G50" s="1"/>
      <c r="H50" s="2">
        <f>ROUND(SUM(H48:H49),5)</f>
        <v>81.03</v>
      </c>
    </row>
    <row r="51" spans="1:8">
      <c r="A51" s="1"/>
      <c r="B51" s="1"/>
      <c r="C51" s="1"/>
      <c r="D51" s="1"/>
      <c r="E51" s="1" t="s">
        <v>50</v>
      </c>
      <c r="F51" s="1"/>
      <c r="G51" s="1"/>
      <c r="H51" s="2"/>
    </row>
    <row r="52" spans="1:8">
      <c r="A52" s="1"/>
      <c r="B52" s="1"/>
      <c r="C52" s="1"/>
      <c r="D52" s="1"/>
      <c r="E52" s="1"/>
      <c r="F52" s="1" t="s">
        <v>51</v>
      </c>
      <c r="G52" s="1"/>
      <c r="H52" s="2">
        <v>-57.15</v>
      </c>
    </row>
    <row r="53" spans="1:8">
      <c r="A53" s="1"/>
      <c r="B53" s="1"/>
      <c r="C53" s="1"/>
      <c r="D53" s="1"/>
      <c r="E53" s="1"/>
      <c r="F53" s="1" t="s">
        <v>52</v>
      </c>
      <c r="G53" s="1"/>
      <c r="H53" s="2">
        <v>-174.38</v>
      </c>
    </row>
    <row r="54" spans="1:8">
      <c r="A54" s="1"/>
      <c r="B54" s="1"/>
      <c r="C54" s="1"/>
      <c r="D54" s="1"/>
      <c r="E54" s="1"/>
      <c r="F54" s="1" t="s">
        <v>53</v>
      </c>
      <c r="G54" s="1"/>
      <c r="H54" s="2">
        <v>-5328.62</v>
      </c>
    </row>
    <row r="55" spans="1:8">
      <c r="A55" s="1"/>
      <c r="B55" s="1"/>
      <c r="C55" s="1"/>
      <c r="D55" s="1"/>
      <c r="E55" s="1"/>
      <c r="F55" s="1" t="s">
        <v>54</v>
      </c>
      <c r="G55" s="1"/>
      <c r="H55" s="2"/>
    </row>
    <row r="56" spans="1:8">
      <c r="A56" s="1"/>
      <c r="B56" s="1"/>
      <c r="C56" s="1"/>
      <c r="D56" s="1"/>
      <c r="E56" s="1"/>
      <c r="F56" s="1"/>
      <c r="G56" s="1" t="s">
        <v>55</v>
      </c>
      <c r="H56" s="2">
        <v>-69.680000000000007</v>
      </c>
    </row>
    <row r="57" spans="1:8" ht="15.75" thickBot="1">
      <c r="A57" s="1"/>
      <c r="B57" s="1"/>
      <c r="C57" s="1"/>
      <c r="D57" s="1"/>
      <c r="E57" s="1"/>
      <c r="F57" s="1"/>
      <c r="G57" s="1" t="s">
        <v>56</v>
      </c>
      <c r="H57" s="4">
        <v>-69.680000000000007</v>
      </c>
    </row>
    <row r="58" spans="1:8">
      <c r="A58" s="1"/>
      <c r="B58" s="1"/>
      <c r="C58" s="1"/>
      <c r="D58" s="1"/>
      <c r="E58" s="1"/>
      <c r="F58" s="1" t="s">
        <v>57</v>
      </c>
      <c r="G58" s="1"/>
      <c r="H58" s="2">
        <f>ROUND(SUM(H55:H57),5)</f>
        <v>-139.36000000000001</v>
      </c>
    </row>
    <row r="59" spans="1:8">
      <c r="A59" s="1"/>
      <c r="B59" s="1"/>
      <c r="C59" s="1"/>
      <c r="D59" s="1"/>
      <c r="E59" s="1"/>
      <c r="F59" s="1" t="s">
        <v>58</v>
      </c>
      <c r="G59" s="1"/>
      <c r="H59" s="2"/>
    </row>
    <row r="60" spans="1:8">
      <c r="A60" s="1"/>
      <c r="B60" s="1"/>
      <c r="C60" s="1"/>
      <c r="D60" s="1"/>
      <c r="E60" s="1"/>
      <c r="F60" s="1"/>
      <c r="G60" s="1" t="s">
        <v>59</v>
      </c>
      <c r="H60" s="2">
        <v>-16.3</v>
      </c>
    </row>
    <row r="61" spans="1:8" ht="15.75" thickBot="1">
      <c r="A61" s="1"/>
      <c r="B61" s="1"/>
      <c r="C61" s="1"/>
      <c r="D61" s="1"/>
      <c r="E61" s="1"/>
      <c r="F61" s="1"/>
      <c r="G61" s="1" t="s">
        <v>60</v>
      </c>
      <c r="H61" s="4">
        <v>-16.3</v>
      </c>
    </row>
    <row r="62" spans="1:8">
      <c r="A62" s="1"/>
      <c r="B62" s="1"/>
      <c r="C62" s="1"/>
      <c r="D62" s="1"/>
      <c r="E62" s="1"/>
      <c r="F62" s="1" t="s">
        <v>61</v>
      </c>
      <c r="G62" s="1"/>
      <c r="H62" s="2">
        <f>ROUND(SUM(H59:H61),5)</f>
        <v>-32.6</v>
      </c>
    </row>
    <row r="63" spans="1:8">
      <c r="A63" s="1"/>
      <c r="B63" s="1"/>
      <c r="C63" s="1"/>
      <c r="D63" s="1"/>
      <c r="E63" s="1"/>
      <c r="F63" s="1" t="s">
        <v>62</v>
      </c>
      <c r="G63" s="1"/>
      <c r="H63" s="2">
        <v>-31</v>
      </c>
    </row>
    <row r="64" spans="1:8">
      <c r="A64" s="1"/>
      <c r="B64" s="1"/>
      <c r="C64" s="1"/>
      <c r="D64" s="1"/>
      <c r="E64" s="1"/>
      <c r="F64" s="1" t="s">
        <v>63</v>
      </c>
      <c r="G64" s="1"/>
      <c r="H64" s="2">
        <v>84.23</v>
      </c>
    </row>
    <row r="65" spans="1:8" ht="15.75" thickBot="1">
      <c r="A65" s="1"/>
      <c r="B65" s="1"/>
      <c r="C65" s="1"/>
      <c r="D65" s="1"/>
      <c r="E65" s="1"/>
      <c r="F65" s="1" t="s">
        <v>64</v>
      </c>
      <c r="G65" s="1"/>
      <c r="H65" s="4">
        <v>10563.9</v>
      </c>
    </row>
    <row r="66" spans="1:8">
      <c r="A66" s="1"/>
      <c r="B66" s="1"/>
      <c r="C66" s="1"/>
      <c r="D66" s="1"/>
      <c r="E66" s="1" t="s">
        <v>65</v>
      </c>
      <c r="F66" s="1"/>
      <c r="G66" s="1"/>
      <c r="H66" s="2">
        <f>ROUND(SUM(H51:H54)+H58+SUM(H62:H65),5)</f>
        <v>4885.0200000000004</v>
      </c>
    </row>
    <row r="67" spans="1:8">
      <c r="A67" s="1"/>
      <c r="B67" s="1"/>
      <c r="C67" s="1"/>
      <c r="D67" s="1"/>
      <c r="E67" s="1" t="s">
        <v>66</v>
      </c>
      <c r="F67" s="1"/>
      <c r="G67" s="1"/>
      <c r="H67" s="2"/>
    </row>
    <row r="68" spans="1:8">
      <c r="A68" s="1"/>
      <c r="B68" s="1"/>
      <c r="C68" s="1"/>
      <c r="D68" s="1"/>
      <c r="E68" s="1"/>
      <c r="F68" s="1" t="s">
        <v>67</v>
      </c>
      <c r="G68" s="1"/>
      <c r="H68" s="2">
        <v>-0.08</v>
      </c>
    </row>
    <row r="69" spans="1:8" ht="15.75" thickBot="1">
      <c r="A69" s="1"/>
      <c r="B69" s="1"/>
      <c r="C69" s="1"/>
      <c r="D69" s="1"/>
      <c r="E69" s="1"/>
      <c r="F69" s="1" t="s">
        <v>68</v>
      </c>
      <c r="G69" s="1"/>
      <c r="H69" s="2">
        <v>0.08</v>
      </c>
    </row>
    <row r="70" spans="1:8" ht="15.75" thickBot="1">
      <c r="A70" s="1"/>
      <c r="B70" s="1"/>
      <c r="C70" s="1"/>
      <c r="D70" s="1"/>
      <c r="E70" s="1" t="s">
        <v>69</v>
      </c>
      <c r="F70" s="1"/>
      <c r="G70" s="1"/>
      <c r="H70" s="5">
        <f>ROUND(SUM(H67:H69),5)</f>
        <v>0</v>
      </c>
    </row>
    <row r="71" spans="1:8" ht="15.75" thickBot="1">
      <c r="A71" s="1"/>
      <c r="B71" s="1"/>
      <c r="C71" s="1"/>
      <c r="D71" s="1" t="s">
        <v>70</v>
      </c>
      <c r="E71" s="1"/>
      <c r="F71" s="1"/>
      <c r="G71" s="1"/>
      <c r="H71" s="5">
        <f>ROUND(SUM(H44:H47)+H50+H66+H70,5)</f>
        <v>1207794.8600000001</v>
      </c>
    </row>
    <row r="72" spans="1:8" ht="15.75" thickBot="1">
      <c r="A72" s="1"/>
      <c r="B72" s="1"/>
      <c r="C72" s="1" t="s">
        <v>71</v>
      </c>
      <c r="D72" s="1"/>
      <c r="E72" s="1"/>
      <c r="F72" s="1"/>
      <c r="G72" s="1"/>
      <c r="H72" s="3">
        <f>ROUND(H37+H40+H43+H71,5)</f>
        <v>1253990.8</v>
      </c>
    </row>
    <row r="73" spans="1:8">
      <c r="A73" s="1"/>
      <c r="B73" s="1" t="s">
        <v>72</v>
      </c>
      <c r="C73" s="1"/>
      <c r="D73" s="1"/>
      <c r="E73" s="1"/>
      <c r="F73" s="1"/>
      <c r="G73" s="1"/>
      <c r="H73" s="2">
        <f>ROUND(H36+H72,5)</f>
        <v>1253990.8</v>
      </c>
    </row>
    <row r="74" spans="1:8">
      <c r="A74" s="1"/>
      <c r="B74" s="1" t="s">
        <v>73</v>
      </c>
      <c r="C74" s="1"/>
      <c r="D74" s="1"/>
      <c r="E74" s="1"/>
      <c r="F74" s="1"/>
      <c r="G74" s="1"/>
      <c r="H74" s="2"/>
    </row>
    <row r="75" spans="1:8">
      <c r="A75" s="1"/>
      <c r="B75" s="1"/>
      <c r="C75" s="1" t="s">
        <v>74</v>
      </c>
      <c r="D75" s="1"/>
      <c r="E75" s="1"/>
      <c r="F75" s="1"/>
      <c r="G75" s="1"/>
      <c r="H75" s="2">
        <v>3399.75</v>
      </c>
    </row>
    <row r="76" spans="1:8">
      <c r="A76" s="1"/>
      <c r="B76" s="1"/>
      <c r="C76" s="1" t="s">
        <v>75</v>
      </c>
      <c r="D76" s="1"/>
      <c r="E76" s="1"/>
      <c r="F76" s="1"/>
      <c r="G76" s="1"/>
      <c r="H76" s="2"/>
    </row>
    <row r="77" spans="1:8">
      <c r="A77" s="1"/>
      <c r="B77" s="1"/>
      <c r="C77" s="1"/>
      <c r="D77" s="1" t="s">
        <v>76</v>
      </c>
      <c r="E77" s="1"/>
      <c r="F77" s="1"/>
      <c r="G77" s="1"/>
      <c r="H77" s="2">
        <v>6580.22</v>
      </c>
    </row>
    <row r="78" spans="1:8">
      <c r="A78" s="1"/>
      <c r="B78" s="1"/>
      <c r="C78" s="1"/>
      <c r="D78" s="1" t="s">
        <v>77</v>
      </c>
      <c r="E78" s="1"/>
      <c r="F78" s="1"/>
      <c r="G78" s="1"/>
      <c r="H78" s="2">
        <v>20000</v>
      </c>
    </row>
    <row r="79" spans="1:8">
      <c r="A79" s="1"/>
      <c r="B79" s="1"/>
      <c r="C79" s="1"/>
      <c r="D79" s="1" t="s">
        <v>78</v>
      </c>
      <c r="E79" s="1"/>
      <c r="F79" s="1"/>
      <c r="G79" s="1"/>
      <c r="H79" s="2">
        <v>227922.16</v>
      </c>
    </row>
    <row r="80" spans="1:8">
      <c r="A80" s="1"/>
      <c r="B80" s="1"/>
      <c r="C80" s="1"/>
      <c r="D80" s="1" t="s">
        <v>79</v>
      </c>
      <c r="E80" s="1"/>
      <c r="F80" s="1"/>
      <c r="G80" s="1"/>
      <c r="H80" s="2">
        <v>51951.44</v>
      </c>
    </row>
    <row r="81" spans="1:8">
      <c r="A81" s="1"/>
      <c r="B81" s="1"/>
      <c r="C81" s="1"/>
      <c r="D81" s="1" t="s">
        <v>80</v>
      </c>
      <c r="E81" s="1"/>
      <c r="F81" s="1"/>
      <c r="G81" s="1"/>
      <c r="H81" s="2">
        <v>5000</v>
      </c>
    </row>
    <row r="82" spans="1:8" ht="15.75" thickBot="1">
      <c r="A82" s="1"/>
      <c r="B82" s="1"/>
      <c r="C82" s="1"/>
      <c r="D82" s="1" t="s">
        <v>81</v>
      </c>
      <c r="E82" s="1"/>
      <c r="F82" s="1"/>
      <c r="G82" s="1"/>
      <c r="H82" s="4">
        <v>54912.88</v>
      </c>
    </row>
    <row r="83" spans="1:8">
      <c r="A83" s="1"/>
      <c r="B83" s="1"/>
      <c r="C83" s="1" t="s">
        <v>82</v>
      </c>
      <c r="D83" s="1"/>
      <c r="E83" s="1"/>
      <c r="F83" s="1"/>
      <c r="G83" s="1"/>
      <c r="H83" s="2">
        <f>ROUND(SUM(H76:H82),5)</f>
        <v>366366.7</v>
      </c>
    </row>
    <row r="84" spans="1:8">
      <c r="A84" s="1"/>
      <c r="B84" s="1"/>
      <c r="C84" s="1" t="s">
        <v>83</v>
      </c>
      <c r="D84" s="1"/>
      <c r="E84" s="1"/>
      <c r="F84" s="1"/>
      <c r="G84" s="1"/>
      <c r="H84" s="2">
        <v>765376.23</v>
      </c>
    </row>
    <row r="85" spans="1:8">
      <c r="A85" s="1"/>
      <c r="B85" s="1"/>
      <c r="C85" s="1" t="s">
        <v>84</v>
      </c>
      <c r="D85" s="1"/>
      <c r="E85" s="1"/>
      <c r="F85" s="1"/>
      <c r="G85" s="1"/>
      <c r="H85" s="2">
        <v>99991.5</v>
      </c>
    </row>
    <row r="86" spans="1:8" ht="15.75" thickBot="1">
      <c r="A86" s="1"/>
      <c r="B86" s="1"/>
      <c r="C86" s="1" t="s">
        <v>85</v>
      </c>
      <c r="D86" s="1"/>
      <c r="E86" s="1"/>
      <c r="F86" s="1"/>
      <c r="G86" s="1"/>
      <c r="H86" s="2">
        <v>281213.96000000002</v>
      </c>
    </row>
    <row r="87" spans="1:8" ht="15.75" thickBot="1">
      <c r="A87" s="1"/>
      <c r="B87" s="1" t="s">
        <v>86</v>
      </c>
      <c r="C87" s="1"/>
      <c r="D87" s="1"/>
      <c r="E87" s="1"/>
      <c r="F87" s="1"/>
      <c r="G87" s="1"/>
      <c r="H87" s="5">
        <f>ROUND(SUM(H74:H75)+SUM(H83:H86),5)</f>
        <v>1516348.14</v>
      </c>
    </row>
    <row r="88" spans="1:8" s="8" customFormat="1" ht="12" thickBot="1">
      <c r="A88" s="6" t="s">
        <v>87</v>
      </c>
      <c r="B88" s="6"/>
      <c r="C88" s="6"/>
      <c r="D88" s="6"/>
      <c r="E88" s="6"/>
      <c r="F88" s="6"/>
      <c r="G88" s="6"/>
      <c r="H88" s="7">
        <f>ROUND(H35+H73+H87,5)</f>
        <v>2770338.94</v>
      </c>
    </row>
    <row r="89" spans="1:8" ht="15.75" thickTop="1"/>
  </sheetData>
  <pageMargins left="0.7" right="0.7" top="0.75" bottom="0.75" header="0.1" footer="0.3"/>
  <pageSetup orientation="portrait" horizontalDpi="1200" verticalDpi="1200" r:id="rId1"/>
  <headerFooter>
    <oddHeader>&amp;L&amp;"Arial,Bold"&amp;8 12:23 PM
&amp;"Arial,Bold"&amp;8 08/06/25
&amp;"Arial,Bold"&amp;8 Accrual Basis&amp;C&amp;"Arial,Bold"&amp;12 Nederland Fire Protection District
&amp;"Arial,Bold"&amp;14 Balance Sheet
&amp;"Arial,Bold"&amp;10 As of July 31, 2025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0755D-F840-4077-A716-8423C3CDD12A}">
  <dimension ref="A1:M311"/>
  <sheetViews>
    <sheetView workbookViewId="0">
      <pane xSplit="9" ySplit="2" topLeftCell="J3" activePane="bottomRight" state="frozenSplit"/>
      <selection pane="bottomRight"/>
      <selection pane="bottomLeft" activeCell="A3" sqref="A3"/>
      <selection pane="topRight" activeCell="J1" sqref="J1"/>
    </sheetView>
  </sheetViews>
  <sheetFormatPr defaultRowHeight="1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>
      <c r="A2" s="9"/>
      <c r="B2" s="9"/>
      <c r="C2" s="9"/>
      <c r="D2" s="9"/>
      <c r="E2" s="9"/>
      <c r="F2" s="9"/>
      <c r="G2" s="9"/>
      <c r="H2" s="9"/>
      <c r="I2" s="9"/>
      <c r="J2" s="20" t="s">
        <v>88</v>
      </c>
      <c r="K2" s="20" t="s">
        <v>89</v>
      </c>
      <c r="L2" s="20" t="s">
        <v>90</v>
      </c>
      <c r="M2" s="20" t="s">
        <v>91</v>
      </c>
    </row>
    <row r="3" spans="1:13" ht="15.75" thickTop="1">
      <c r="A3" s="1"/>
      <c r="B3" s="1" t="s">
        <v>92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>
      <c r="A4" s="1"/>
      <c r="B4" s="1"/>
      <c r="C4" s="1"/>
      <c r="D4" s="1" t="s">
        <v>93</v>
      </c>
      <c r="E4" s="1"/>
      <c r="F4" s="1"/>
      <c r="G4" s="1"/>
      <c r="H4" s="1"/>
      <c r="I4" s="1"/>
      <c r="J4" s="2"/>
      <c r="K4" s="2"/>
      <c r="L4" s="2"/>
      <c r="M4" s="15"/>
    </row>
    <row r="5" spans="1:13">
      <c r="A5" s="1"/>
      <c r="B5" s="1"/>
      <c r="C5" s="1"/>
      <c r="D5" s="1"/>
      <c r="E5" s="1" t="s">
        <v>94</v>
      </c>
      <c r="F5" s="1"/>
      <c r="G5" s="1"/>
      <c r="H5" s="1"/>
      <c r="I5" s="1"/>
      <c r="J5" s="2">
        <v>450</v>
      </c>
      <c r="K5" s="2">
        <v>0</v>
      </c>
      <c r="L5" s="2">
        <f>ROUND((J5-K5),5)</f>
        <v>450</v>
      </c>
      <c r="M5" s="15">
        <f>ROUND(IF(K5=0, IF(J5=0, 0, 1), J5/K5),5)</f>
        <v>1</v>
      </c>
    </row>
    <row r="6" spans="1:13">
      <c r="A6" s="1"/>
      <c r="B6" s="1"/>
      <c r="C6" s="1"/>
      <c r="D6" s="1"/>
      <c r="E6" s="1" t="s">
        <v>95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>
      <c r="A7" s="1"/>
      <c r="B7" s="1"/>
      <c r="C7" s="1"/>
      <c r="D7" s="1"/>
      <c r="E7" s="1" t="s">
        <v>96</v>
      </c>
      <c r="F7" s="1"/>
      <c r="G7" s="1"/>
      <c r="H7" s="1"/>
      <c r="I7" s="1"/>
      <c r="J7" s="2">
        <v>350</v>
      </c>
      <c r="K7" s="2">
        <v>50</v>
      </c>
      <c r="L7" s="2">
        <f>ROUND((J7-K7),5)</f>
        <v>300</v>
      </c>
      <c r="M7" s="15">
        <f>ROUND(IF(K7=0, IF(J7=0, 0, 1), J7/K7),5)</f>
        <v>7</v>
      </c>
    </row>
    <row r="8" spans="1:13">
      <c r="A8" s="1"/>
      <c r="B8" s="1"/>
      <c r="C8" s="1"/>
      <c r="D8" s="1"/>
      <c r="E8" s="1" t="s">
        <v>97</v>
      </c>
      <c r="F8" s="1"/>
      <c r="G8" s="1"/>
      <c r="H8" s="1"/>
      <c r="I8" s="1"/>
      <c r="J8" s="2">
        <v>5120.37</v>
      </c>
      <c r="K8" s="2">
        <v>2916.66</v>
      </c>
      <c r="L8" s="2">
        <f>ROUND((J8-K8),5)</f>
        <v>2203.71</v>
      </c>
      <c r="M8" s="15">
        <f>ROUND(IF(K8=0, IF(J8=0, 0, 1), J8/K8),5)</f>
        <v>1.75556</v>
      </c>
    </row>
    <row r="9" spans="1:13">
      <c r="A9" s="1"/>
      <c r="B9" s="1"/>
      <c r="C9" s="1"/>
      <c r="D9" s="1"/>
      <c r="E9" s="1" t="s">
        <v>98</v>
      </c>
      <c r="F9" s="1"/>
      <c r="G9" s="1"/>
      <c r="H9" s="1"/>
      <c r="I9" s="1"/>
      <c r="J9" s="2"/>
      <c r="K9" s="2"/>
      <c r="L9" s="2"/>
      <c r="M9" s="15"/>
    </row>
    <row r="10" spans="1:13">
      <c r="A10" s="1"/>
      <c r="B10" s="1"/>
      <c r="C10" s="1"/>
      <c r="D10" s="1"/>
      <c r="E10" s="1"/>
      <c r="F10" s="1" t="s">
        <v>99</v>
      </c>
      <c r="G10" s="1"/>
      <c r="H10" s="1"/>
      <c r="I10" s="1"/>
      <c r="J10" s="2">
        <v>-422.54</v>
      </c>
      <c r="K10" s="2">
        <v>0</v>
      </c>
      <c r="L10" s="2">
        <f>ROUND((J10-K10),5)</f>
        <v>-422.54</v>
      </c>
      <c r="M10" s="15">
        <f>ROUND(IF(K10=0, IF(J10=0, 0, 1), J10/K10),5)</f>
        <v>1</v>
      </c>
    </row>
    <row r="11" spans="1:13">
      <c r="A11" s="1"/>
      <c r="B11" s="1"/>
      <c r="C11" s="1"/>
      <c r="D11" s="1"/>
      <c r="E11" s="1"/>
      <c r="F11" s="1" t="s">
        <v>100</v>
      </c>
      <c r="G11" s="1"/>
      <c r="H11" s="1"/>
      <c r="I11" s="1"/>
      <c r="J11" s="2">
        <v>430.49</v>
      </c>
      <c r="K11" s="2">
        <v>0</v>
      </c>
      <c r="L11" s="2">
        <f>ROUND((J11-K11),5)</f>
        <v>430.49</v>
      </c>
      <c r="M11" s="15">
        <f>ROUND(IF(K11=0, IF(J11=0, 0, 1), J11/K11),5)</f>
        <v>1</v>
      </c>
    </row>
    <row r="12" spans="1:13">
      <c r="A12" s="1"/>
      <c r="B12" s="1"/>
      <c r="C12" s="1"/>
      <c r="D12" s="1"/>
      <c r="E12" s="1"/>
      <c r="F12" s="1" t="s">
        <v>101</v>
      </c>
      <c r="G12" s="1"/>
      <c r="H12" s="1"/>
      <c r="I12" s="1"/>
      <c r="J12" s="2">
        <v>252.24</v>
      </c>
      <c r="K12" s="2">
        <v>0</v>
      </c>
      <c r="L12" s="2">
        <f>ROUND((J12-K12),5)</f>
        <v>252.24</v>
      </c>
      <c r="M12" s="15">
        <f>ROUND(IF(K12=0, IF(J12=0, 0, 1), J12/K12),5)</f>
        <v>1</v>
      </c>
    </row>
    <row r="13" spans="1:13">
      <c r="A13" s="1"/>
      <c r="B13" s="1"/>
      <c r="C13" s="1"/>
      <c r="D13" s="1"/>
      <c r="E13" s="1"/>
      <c r="F13" s="1" t="s">
        <v>102</v>
      </c>
      <c r="G13" s="1"/>
      <c r="H13" s="1"/>
      <c r="I13" s="1"/>
      <c r="J13" s="2">
        <v>-252.93</v>
      </c>
      <c r="K13" s="2"/>
      <c r="L13" s="2"/>
      <c r="M13" s="15"/>
    </row>
    <row r="14" spans="1:13">
      <c r="A14" s="1"/>
      <c r="B14" s="1"/>
      <c r="C14" s="1"/>
      <c r="D14" s="1"/>
      <c r="E14" s="1"/>
      <c r="F14" s="1" t="s">
        <v>103</v>
      </c>
      <c r="G14" s="1"/>
      <c r="H14" s="1"/>
      <c r="I14" s="1"/>
      <c r="J14" s="2">
        <v>325324.08</v>
      </c>
      <c r="K14" s="2">
        <v>208753.21</v>
      </c>
      <c r="L14" s="2">
        <f t="shared" ref="L14:L31" si="0">ROUND((J14-K14),5)</f>
        <v>116570.87</v>
      </c>
      <c r="M14" s="15">
        <f t="shared" ref="M14:M31" si="1">ROUND(IF(K14=0, IF(J14=0, 0, 1), J14/K14),5)</f>
        <v>1.5584100000000001</v>
      </c>
    </row>
    <row r="15" spans="1:13">
      <c r="A15" s="1"/>
      <c r="B15" s="1"/>
      <c r="C15" s="1"/>
      <c r="D15" s="1"/>
      <c r="E15" s="1"/>
      <c r="F15" s="1" t="s">
        <v>104</v>
      </c>
      <c r="G15" s="1"/>
      <c r="H15" s="1"/>
      <c r="I15" s="1"/>
      <c r="J15" s="2">
        <v>5813.94</v>
      </c>
      <c r="K15" s="2">
        <v>5162.12</v>
      </c>
      <c r="L15" s="2">
        <f t="shared" si="0"/>
        <v>651.82000000000005</v>
      </c>
      <c r="M15" s="15">
        <f t="shared" si="1"/>
        <v>1.1262700000000001</v>
      </c>
    </row>
    <row r="16" spans="1:13">
      <c r="A16" s="1"/>
      <c r="B16" s="1"/>
      <c r="C16" s="1"/>
      <c r="D16" s="1"/>
      <c r="E16" s="1"/>
      <c r="F16" s="1" t="s">
        <v>105</v>
      </c>
      <c r="G16" s="1"/>
      <c r="H16" s="1"/>
      <c r="I16" s="1"/>
      <c r="J16" s="2">
        <v>0</v>
      </c>
      <c r="K16" s="2">
        <v>3708.75</v>
      </c>
      <c r="L16" s="2">
        <f t="shared" si="0"/>
        <v>-3708.75</v>
      </c>
      <c r="M16" s="15">
        <f t="shared" si="1"/>
        <v>0</v>
      </c>
    </row>
    <row r="17" spans="1:13">
      <c r="A17" s="1"/>
      <c r="B17" s="1"/>
      <c r="C17" s="1"/>
      <c r="D17" s="1"/>
      <c r="E17" s="1"/>
      <c r="F17" s="1" t="s">
        <v>106</v>
      </c>
      <c r="G17" s="1"/>
      <c r="H17" s="1"/>
      <c r="I17" s="1"/>
      <c r="J17" s="2">
        <v>0</v>
      </c>
      <c r="K17" s="2">
        <v>185.43</v>
      </c>
      <c r="L17" s="2">
        <f t="shared" si="0"/>
        <v>-185.43</v>
      </c>
      <c r="M17" s="15">
        <f t="shared" si="1"/>
        <v>0</v>
      </c>
    </row>
    <row r="18" spans="1:13">
      <c r="A18" s="1"/>
      <c r="B18" s="1"/>
      <c r="C18" s="1"/>
      <c r="D18" s="1"/>
      <c r="E18" s="1"/>
      <c r="F18" s="1" t="s">
        <v>107</v>
      </c>
      <c r="G18" s="1"/>
      <c r="H18" s="1"/>
      <c r="I18" s="1"/>
      <c r="J18" s="2">
        <v>254.92</v>
      </c>
      <c r="K18" s="2">
        <v>0</v>
      </c>
      <c r="L18" s="2">
        <f t="shared" si="0"/>
        <v>254.92</v>
      </c>
      <c r="M18" s="15">
        <f t="shared" si="1"/>
        <v>1</v>
      </c>
    </row>
    <row r="19" spans="1:13">
      <c r="A19" s="1"/>
      <c r="B19" s="1"/>
      <c r="C19" s="1"/>
      <c r="D19" s="1"/>
      <c r="E19" s="1"/>
      <c r="F19" s="1" t="s">
        <v>108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>
      <c r="A20" s="1"/>
      <c r="B20" s="1"/>
      <c r="C20" s="1"/>
      <c r="D20" s="1"/>
      <c r="E20" s="1"/>
      <c r="F20" s="1" t="s">
        <v>109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>
      <c r="A21" s="1"/>
      <c r="B21" s="1"/>
      <c r="C21" s="1"/>
      <c r="D21" s="1"/>
      <c r="E21" s="1"/>
      <c r="F21" s="1" t="s">
        <v>110</v>
      </c>
      <c r="G21" s="1"/>
      <c r="H21" s="1"/>
      <c r="I21" s="1"/>
      <c r="J21" s="2">
        <v>14114.25</v>
      </c>
      <c r="K21" s="2">
        <v>0</v>
      </c>
      <c r="L21" s="2">
        <f t="shared" si="0"/>
        <v>14114.25</v>
      </c>
      <c r="M21" s="15">
        <f t="shared" si="1"/>
        <v>1</v>
      </c>
    </row>
    <row r="22" spans="1:13">
      <c r="A22" s="1"/>
      <c r="B22" s="1"/>
      <c r="C22" s="1"/>
      <c r="D22" s="1"/>
      <c r="E22" s="1"/>
      <c r="F22" s="1" t="s">
        <v>111</v>
      </c>
      <c r="G22" s="1"/>
      <c r="H22" s="1"/>
      <c r="I22" s="1"/>
      <c r="J22" s="2">
        <v>24088.32</v>
      </c>
      <c r="K22" s="2">
        <v>18714.16</v>
      </c>
      <c r="L22" s="2">
        <f t="shared" si="0"/>
        <v>5374.16</v>
      </c>
      <c r="M22" s="15">
        <f t="shared" si="1"/>
        <v>1.2871699999999999</v>
      </c>
    </row>
    <row r="23" spans="1:13">
      <c r="A23" s="1"/>
      <c r="B23" s="1"/>
      <c r="C23" s="1"/>
      <c r="D23" s="1"/>
      <c r="E23" s="1"/>
      <c r="F23" s="1" t="s">
        <v>112</v>
      </c>
      <c r="G23" s="1"/>
      <c r="H23" s="1"/>
      <c r="I23" s="1"/>
      <c r="J23" s="2">
        <v>-5729.02</v>
      </c>
      <c r="K23" s="2">
        <v>0</v>
      </c>
      <c r="L23" s="2">
        <f t="shared" si="0"/>
        <v>-5729.02</v>
      </c>
      <c r="M23" s="15">
        <f t="shared" si="1"/>
        <v>1</v>
      </c>
    </row>
    <row r="24" spans="1:13">
      <c r="A24" s="1"/>
      <c r="B24" s="1"/>
      <c r="C24" s="1"/>
      <c r="D24" s="1"/>
      <c r="E24" s="1"/>
      <c r="F24" s="1" t="s">
        <v>113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>
      <c r="A25" s="1"/>
      <c r="B25" s="1"/>
      <c r="C25" s="1"/>
      <c r="D25" s="1"/>
      <c r="E25" s="1"/>
      <c r="F25" s="1" t="s">
        <v>114</v>
      </c>
      <c r="G25" s="1"/>
      <c r="H25" s="1"/>
      <c r="I25" s="1"/>
      <c r="J25" s="2">
        <v>0</v>
      </c>
      <c r="K25" s="2">
        <v>5566.12</v>
      </c>
      <c r="L25" s="2">
        <f t="shared" si="0"/>
        <v>-5566.12</v>
      </c>
      <c r="M25" s="15">
        <f t="shared" si="1"/>
        <v>0</v>
      </c>
    </row>
    <row r="26" spans="1:13">
      <c r="A26" s="1"/>
      <c r="B26" s="1"/>
      <c r="C26" s="1"/>
      <c r="D26" s="1"/>
      <c r="E26" s="1"/>
      <c r="F26" s="1" t="s">
        <v>115</v>
      </c>
      <c r="G26" s="1"/>
      <c r="H26" s="1"/>
      <c r="I26" s="1"/>
      <c r="J26" s="2">
        <v>0</v>
      </c>
      <c r="K26" s="2">
        <v>0</v>
      </c>
      <c r="L26" s="2">
        <f t="shared" si="0"/>
        <v>0</v>
      </c>
      <c r="M26" s="15">
        <f t="shared" si="1"/>
        <v>0</v>
      </c>
    </row>
    <row r="27" spans="1:13">
      <c r="A27" s="1"/>
      <c r="B27" s="1"/>
      <c r="C27" s="1"/>
      <c r="D27" s="1"/>
      <c r="E27" s="1"/>
      <c r="F27" s="1" t="s">
        <v>116</v>
      </c>
      <c r="G27" s="1"/>
      <c r="H27" s="1"/>
      <c r="I27" s="1"/>
      <c r="J27" s="2">
        <v>0</v>
      </c>
      <c r="K27" s="2">
        <v>0</v>
      </c>
      <c r="L27" s="2">
        <f t="shared" si="0"/>
        <v>0</v>
      </c>
      <c r="M27" s="15">
        <f t="shared" si="1"/>
        <v>0</v>
      </c>
    </row>
    <row r="28" spans="1:13" ht="15.75" thickBot="1">
      <c r="A28" s="1"/>
      <c r="B28" s="1"/>
      <c r="C28" s="1"/>
      <c r="D28" s="1"/>
      <c r="E28" s="1"/>
      <c r="F28" s="1" t="s">
        <v>117</v>
      </c>
      <c r="G28" s="1"/>
      <c r="H28" s="1"/>
      <c r="I28" s="1"/>
      <c r="J28" s="2">
        <v>-549.61</v>
      </c>
      <c r="K28" s="2">
        <v>0</v>
      </c>
      <c r="L28" s="2">
        <f t="shared" si="0"/>
        <v>-549.61</v>
      </c>
      <c r="M28" s="15">
        <f t="shared" si="1"/>
        <v>1</v>
      </c>
    </row>
    <row r="29" spans="1:13" ht="15.75" thickBot="1">
      <c r="A29" s="1"/>
      <c r="B29" s="1"/>
      <c r="C29" s="1"/>
      <c r="D29" s="1"/>
      <c r="E29" s="1" t="s">
        <v>118</v>
      </c>
      <c r="F29" s="1"/>
      <c r="G29" s="1"/>
      <c r="H29" s="1"/>
      <c r="I29" s="1"/>
      <c r="J29" s="5">
        <f>ROUND(SUM(J9:J28),5)</f>
        <v>363324.14</v>
      </c>
      <c r="K29" s="5">
        <f>ROUND(SUM(K9:K28),5)</f>
        <v>242089.79</v>
      </c>
      <c r="L29" s="5">
        <f t="shared" si="0"/>
        <v>121234.35</v>
      </c>
      <c r="M29" s="16">
        <f t="shared" si="1"/>
        <v>1.50078</v>
      </c>
    </row>
    <row r="30" spans="1:13" ht="15.75" thickBot="1">
      <c r="A30" s="1"/>
      <c r="B30" s="1"/>
      <c r="C30" s="1"/>
      <c r="D30" s="1" t="s">
        <v>119</v>
      </c>
      <c r="E30" s="1"/>
      <c r="F30" s="1"/>
      <c r="G30" s="1"/>
      <c r="H30" s="1"/>
      <c r="I30" s="1"/>
      <c r="J30" s="3">
        <f>ROUND(SUM(J4:J8)+J29,5)</f>
        <v>369244.51</v>
      </c>
      <c r="K30" s="3">
        <f>ROUND(SUM(K4:K8)+K29,5)</f>
        <v>245056.45</v>
      </c>
      <c r="L30" s="3">
        <f t="shared" si="0"/>
        <v>124188.06</v>
      </c>
      <c r="M30" s="17">
        <f t="shared" si="1"/>
        <v>1.5067699999999999</v>
      </c>
    </row>
    <row r="31" spans="1:13">
      <c r="A31" s="1"/>
      <c r="B31" s="1"/>
      <c r="C31" s="1" t="s">
        <v>120</v>
      </c>
      <c r="D31" s="1"/>
      <c r="E31" s="1"/>
      <c r="F31" s="1"/>
      <c r="G31" s="1"/>
      <c r="H31" s="1"/>
      <c r="I31" s="1"/>
      <c r="J31" s="2">
        <f>J30</f>
        <v>369244.51</v>
      </c>
      <c r="K31" s="2">
        <f>K30</f>
        <v>245056.45</v>
      </c>
      <c r="L31" s="2">
        <f t="shared" si="0"/>
        <v>124188.06</v>
      </c>
      <c r="M31" s="15">
        <f t="shared" si="1"/>
        <v>1.5067699999999999</v>
      </c>
    </row>
    <row r="32" spans="1:13">
      <c r="A32" s="1"/>
      <c r="B32" s="1"/>
      <c r="C32" s="1"/>
      <c r="D32" s="1" t="s">
        <v>121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>
      <c r="A33" s="1"/>
      <c r="B33" s="1"/>
      <c r="C33" s="1"/>
      <c r="D33" s="1"/>
      <c r="E33" s="1" t="s">
        <v>122</v>
      </c>
      <c r="F33" s="1"/>
      <c r="G33" s="1"/>
      <c r="H33" s="1"/>
      <c r="I33" s="1"/>
      <c r="J33" s="2"/>
      <c r="K33" s="2"/>
      <c r="L33" s="2"/>
      <c r="M33" s="15"/>
    </row>
    <row r="34" spans="1:13">
      <c r="A34" s="1"/>
      <c r="B34" s="1"/>
      <c r="C34" s="1"/>
      <c r="D34" s="1"/>
      <c r="E34" s="1"/>
      <c r="F34" s="1" t="s">
        <v>123</v>
      </c>
      <c r="G34" s="1"/>
      <c r="H34" s="1"/>
      <c r="I34" s="1"/>
      <c r="J34" s="2">
        <v>1301.18</v>
      </c>
      <c r="K34" s="2"/>
      <c r="L34" s="2"/>
      <c r="M34" s="15"/>
    </row>
    <row r="35" spans="1:13">
      <c r="A35" s="1"/>
      <c r="B35" s="1"/>
      <c r="C35" s="1"/>
      <c r="D35" s="1"/>
      <c r="E35" s="1"/>
      <c r="F35" s="1" t="s">
        <v>124</v>
      </c>
      <c r="G35" s="1"/>
      <c r="H35" s="1"/>
      <c r="I35" s="1"/>
      <c r="J35" s="2">
        <v>0</v>
      </c>
      <c r="K35" s="2">
        <v>0</v>
      </c>
      <c r="L35" s="2">
        <f t="shared" ref="L35:L42" si="2">ROUND((J35-K35),5)</f>
        <v>0</v>
      </c>
      <c r="M35" s="15">
        <f t="shared" ref="M35:M42" si="3">ROUND(IF(K35=0, IF(J35=0, 0, 1), J35/K35),5)</f>
        <v>0</v>
      </c>
    </row>
    <row r="36" spans="1:13">
      <c r="A36" s="1"/>
      <c r="B36" s="1"/>
      <c r="C36" s="1"/>
      <c r="D36" s="1"/>
      <c r="E36" s="1"/>
      <c r="F36" s="1" t="s">
        <v>125</v>
      </c>
      <c r="G36" s="1"/>
      <c r="H36" s="1"/>
      <c r="I36" s="1"/>
      <c r="J36" s="2">
        <v>0</v>
      </c>
      <c r="K36" s="2">
        <v>0</v>
      </c>
      <c r="L36" s="2">
        <f t="shared" si="2"/>
        <v>0</v>
      </c>
      <c r="M36" s="15">
        <f t="shared" si="3"/>
        <v>0</v>
      </c>
    </row>
    <row r="37" spans="1:13">
      <c r="A37" s="1"/>
      <c r="B37" s="1"/>
      <c r="C37" s="1"/>
      <c r="D37" s="1"/>
      <c r="E37" s="1"/>
      <c r="F37" s="1" t="s">
        <v>126</v>
      </c>
      <c r="G37" s="1"/>
      <c r="H37" s="1"/>
      <c r="I37" s="1"/>
      <c r="J37" s="2">
        <v>5710.11</v>
      </c>
      <c r="K37" s="2">
        <v>0</v>
      </c>
      <c r="L37" s="2">
        <f t="shared" si="2"/>
        <v>5710.11</v>
      </c>
      <c r="M37" s="15">
        <f t="shared" si="3"/>
        <v>1</v>
      </c>
    </row>
    <row r="38" spans="1:13">
      <c r="A38" s="1"/>
      <c r="B38" s="1"/>
      <c r="C38" s="1"/>
      <c r="D38" s="1"/>
      <c r="E38" s="1"/>
      <c r="F38" s="1" t="s">
        <v>127</v>
      </c>
      <c r="G38" s="1"/>
      <c r="H38" s="1"/>
      <c r="I38" s="1"/>
      <c r="J38" s="2">
        <v>109.58</v>
      </c>
      <c r="K38" s="2">
        <v>0</v>
      </c>
      <c r="L38" s="2">
        <f t="shared" si="2"/>
        <v>109.58</v>
      </c>
      <c r="M38" s="15">
        <f t="shared" si="3"/>
        <v>1</v>
      </c>
    </row>
    <row r="39" spans="1:13">
      <c r="A39" s="1"/>
      <c r="B39" s="1"/>
      <c r="C39" s="1"/>
      <c r="D39" s="1"/>
      <c r="E39" s="1"/>
      <c r="F39" s="1" t="s">
        <v>128</v>
      </c>
      <c r="G39" s="1"/>
      <c r="H39" s="1"/>
      <c r="I39" s="1"/>
      <c r="J39" s="2">
        <v>0</v>
      </c>
      <c r="K39" s="2">
        <v>0</v>
      </c>
      <c r="L39" s="2">
        <f t="shared" si="2"/>
        <v>0</v>
      </c>
      <c r="M39" s="15">
        <f t="shared" si="3"/>
        <v>0</v>
      </c>
    </row>
    <row r="40" spans="1:13">
      <c r="A40" s="1"/>
      <c r="B40" s="1"/>
      <c r="C40" s="1"/>
      <c r="D40" s="1"/>
      <c r="E40" s="1"/>
      <c r="F40" s="1" t="s">
        <v>129</v>
      </c>
      <c r="G40" s="1"/>
      <c r="H40" s="1"/>
      <c r="I40" s="1"/>
      <c r="J40" s="2">
        <v>0</v>
      </c>
      <c r="K40" s="2">
        <v>0</v>
      </c>
      <c r="L40" s="2">
        <f t="shared" si="2"/>
        <v>0</v>
      </c>
      <c r="M40" s="15">
        <f t="shared" si="3"/>
        <v>0</v>
      </c>
    </row>
    <row r="41" spans="1:13" ht="15.75" thickBot="1">
      <c r="A41" s="1"/>
      <c r="B41" s="1"/>
      <c r="C41" s="1"/>
      <c r="D41" s="1"/>
      <c r="E41" s="1"/>
      <c r="F41" s="1" t="s">
        <v>130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>
      <c r="A42" s="1"/>
      <c r="B42" s="1"/>
      <c r="C42" s="1"/>
      <c r="D42" s="1"/>
      <c r="E42" s="1" t="s">
        <v>131</v>
      </c>
      <c r="F42" s="1"/>
      <c r="G42" s="1"/>
      <c r="H42" s="1"/>
      <c r="I42" s="1"/>
      <c r="J42" s="2">
        <f>ROUND(SUM(J33:J41),5)</f>
        <v>7120.87</v>
      </c>
      <c r="K42" s="2">
        <f>ROUND(SUM(K33:K41),5)</f>
        <v>0</v>
      </c>
      <c r="L42" s="2">
        <f t="shared" si="2"/>
        <v>7120.87</v>
      </c>
      <c r="M42" s="15">
        <f t="shared" si="3"/>
        <v>1</v>
      </c>
    </row>
    <row r="43" spans="1:13">
      <c r="A43" s="1"/>
      <c r="B43" s="1"/>
      <c r="C43" s="1"/>
      <c r="D43" s="1"/>
      <c r="E43" s="1" t="s">
        <v>132</v>
      </c>
      <c r="F43" s="1"/>
      <c r="G43" s="1"/>
      <c r="H43" s="1"/>
      <c r="I43" s="1"/>
      <c r="J43" s="2"/>
      <c r="K43" s="2"/>
      <c r="L43" s="2"/>
      <c r="M43" s="15"/>
    </row>
    <row r="44" spans="1:13">
      <c r="A44" s="1"/>
      <c r="B44" s="1"/>
      <c r="C44" s="1"/>
      <c r="D44" s="1"/>
      <c r="E44" s="1"/>
      <c r="F44" s="1" t="s">
        <v>133</v>
      </c>
      <c r="G44" s="1"/>
      <c r="H44" s="1"/>
      <c r="I44" s="1"/>
      <c r="J44" s="2">
        <v>55.07</v>
      </c>
      <c r="K44" s="2">
        <v>0</v>
      </c>
      <c r="L44" s="2">
        <f t="shared" ref="L44:L49" si="4">ROUND((J44-K44),5)</f>
        <v>55.07</v>
      </c>
      <c r="M44" s="15">
        <f t="shared" ref="M44:M49" si="5">ROUND(IF(K44=0, IF(J44=0, 0, 1), J44/K44),5)</f>
        <v>1</v>
      </c>
    </row>
    <row r="45" spans="1:13">
      <c r="A45" s="1"/>
      <c r="B45" s="1"/>
      <c r="C45" s="1"/>
      <c r="D45" s="1"/>
      <c r="E45" s="1"/>
      <c r="F45" s="1" t="s">
        <v>134</v>
      </c>
      <c r="G45" s="1"/>
      <c r="H45" s="1"/>
      <c r="I45" s="1"/>
      <c r="J45" s="2">
        <v>207.68</v>
      </c>
      <c r="K45" s="2">
        <v>1930.04</v>
      </c>
      <c r="L45" s="2">
        <f t="shared" si="4"/>
        <v>-1722.36</v>
      </c>
      <c r="M45" s="15">
        <f t="shared" si="5"/>
        <v>0.1076</v>
      </c>
    </row>
    <row r="46" spans="1:13">
      <c r="A46" s="1"/>
      <c r="B46" s="1"/>
      <c r="C46" s="1"/>
      <c r="D46" s="1"/>
      <c r="E46" s="1"/>
      <c r="F46" s="1" t="s">
        <v>135</v>
      </c>
      <c r="G46" s="1"/>
      <c r="H46" s="1"/>
      <c r="I46" s="1"/>
      <c r="J46" s="2">
        <v>340.51</v>
      </c>
      <c r="K46" s="2">
        <v>84.23</v>
      </c>
      <c r="L46" s="2">
        <f t="shared" si="4"/>
        <v>256.27999999999997</v>
      </c>
      <c r="M46" s="15">
        <f t="shared" si="5"/>
        <v>4.0426200000000003</v>
      </c>
    </row>
    <row r="47" spans="1:13">
      <c r="A47" s="1"/>
      <c r="B47" s="1"/>
      <c r="C47" s="1"/>
      <c r="D47" s="1"/>
      <c r="E47" s="1"/>
      <c r="F47" s="1" t="s">
        <v>136</v>
      </c>
      <c r="G47" s="1"/>
      <c r="H47" s="1"/>
      <c r="I47" s="1"/>
      <c r="J47" s="2">
        <v>0</v>
      </c>
      <c r="K47" s="2">
        <v>0</v>
      </c>
      <c r="L47" s="2">
        <f t="shared" si="4"/>
        <v>0</v>
      </c>
      <c r="M47" s="15">
        <f t="shared" si="5"/>
        <v>0</v>
      </c>
    </row>
    <row r="48" spans="1:13">
      <c r="A48" s="1"/>
      <c r="B48" s="1"/>
      <c r="C48" s="1"/>
      <c r="D48" s="1"/>
      <c r="E48" s="1"/>
      <c r="F48" s="1" t="s">
        <v>137</v>
      </c>
      <c r="G48" s="1"/>
      <c r="H48" s="1"/>
      <c r="I48" s="1"/>
      <c r="J48" s="2">
        <v>0</v>
      </c>
      <c r="K48" s="2">
        <v>0</v>
      </c>
      <c r="L48" s="2">
        <f t="shared" si="4"/>
        <v>0</v>
      </c>
      <c r="M48" s="15">
        <f t="shared" si="5"/>
        <v>0</v>
      </c>
    </row>
    <row r="49" spans="1:13">
      <c r="A49" s="1"/>
      <c r="B49" s="1"/>
      <c r="C49" s="1"/>
      <c r="D49" s="1"/>
      <c r="E49" s="1"/>
      <c r="F49" s="1" t="s">
        <v>138</v>
      </c>
      <c r="G49" s="1"/>
      <c r="H49" s="1"/>
      <c r="I49" s="1"/>
      <c r="J49" s="2">
        <v>0</v>
      </c>
      <c r="K49" s="2">
        <v>0</v>
      </c>
      <c r="L49" s="2">
        <f t="shared" si="4"/>
        <v>0</v>
      </c>
      <c r="M49" s="15">
        <f t="shared" si="5"/>
        <v>0</v>
      </c>
    </row>
    <row r="50" spans="1:13">
      <c r="A50" s="1"/>
      <c r="B50" s="1"/>
      <c r="C50" s="1"/>
      <c r="D50" s="1"/>
      <c r="E50" s="1"/>
      <c r="F50" s="1" t="s">
        <v>139</v>
      </c>
      <c r="G50" s="1"/>
      <c r="H50" s="1"/>
      <c r="I50" s="1"/>
      <c r="J50" s="2"/>
      <c r="K50" s="2"/>
      <c r="L50" s="2"/>
      <c r="M50" s="15"/>
    </row>
    <row r="51" spans="1:13">
      <c r="A51" s="1"/>
      <c r="B51" s="1"/>
      <c r="C51" s="1"/>
      <c r="D51" s="1"/>
      <c r="E51" s="1"/>
      <c r="F51" s="1"/>
      <c r="G51" s="1" t="s">
        <v>140</v>
      </c>
      <c r="H51" s="1"/>
      <c r="I51" s="1"/>
      <c r="J51" s="2">
        <v>5352.9</v>
      </c>
      <c r="K51" s="2">
        <v>6629.91</v>
      </c>
      <c r="L51" s="2">
        <f>ROUND((J51-K51),5)</f>
        <v>-1277.01</v>
      </c>
      <c r="M51" s="15">
        <f>ROUND(IF(K51=0, IF(J51=0, 0, 1), J51/K51),5)</f>
        <v>0.80739000000000005</v>
      </c>
    </row>
    <row r="52" spans="1:13">
      <c r="A52" s="1"/>
      <c r="B52" s="1"/>
      <c r="C52" s="1"/>
      <c r="D52" s="1"/>
      <c r="E52" s="1"/>
      <c r="F52" s="1"/>
      <c r="G52" s="1" t="s">
        <v>141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>
      <c r="A53" s="1"/>
      <c r="B53" s="1"/>
      <c r="C53" s="1"/>
      <c r="D53" s="1"/>
      <c r="E53" s="1"/>
      <c r="F53" s="1"/>
      <c r="G53" s="1" t="s">
        <v>142</v>
      </c>
      <c r="H53" s="1"/>
      <c r="I53" s="1"/>
      <c r="J53" s="4">
        <v>0</v>
      </c>
      <c r="K53" s="4">
        <v>0</v>
      </c>
      <c r="L53" s="4">
        <f>ROUND((J53-K53),5)</f>
        <v>0</v>
      </c>
      <c r="M53" s="18">
        <f>ROUND(IF(K53=0, IF(J53=0, 0, 1), J53/K53),5)</f>
        <v>0</v>
      </c>
    </row>
    <row r="54" spans="1:13">
      <c r="A54" s="1"/>
      <c r="B54" s="1"/>
      <c r="C54" s="1"/>
      <c r="D54" s="1"/>
      <c r="E54" s="1"/>
      <c r="F54" s="1" t="s">
        <v>143</v>
      </c>
      <c r="G54" s="1"/>
      <c r="H54" s="1"/>
      <c r="I54" s="1"/>
      <c r="J54" s="2">
        <f>ROUND(SUM(J50:J53),5)</f>
        <v>5352.9</v>
      </c>
      <c r="K54" s="2">
        <f>ROUND(SUM(K50:K53),5)</f>
        <v>6629.91</v>
      </c>
      <c r="L54" s="2">
        <f>ROUND((J54-K54),5)</f>
        <v>-1277.01</v>
      </c>
      <c r="M54" s="15">
        <f>ROUND(IF(K54=0, IF(J54=0, 0, 1), J54/K54),5)</f>
        <v>0.80739000000000005</v>
      </c>
    </row>
    <row r="55" spans="1:13">
      <c r="A55" s="1"/>
      <c r="B55" s="1"/>
      <c r="C55" s="1"/>
      <c r="D55" s="1"/>
      <c r="E55" s="1"/>
      <c r="F55" s="1" t="s">
        <v>144</v>
      </c>
      <c r="G55" s="1"/>
      <c r="H55" s="1"/>
      <c r="I55" s="1"/>
      <c r="J55" s="2"/>
      <c r="K55" s="2"/>
      <c r="L55" s="2"/>
      <c r="M55" s="15"/>
    </row>
    <row r="56" spans="1:13">
      <c r="A56" s="1"/>
      <c r="B56" s="1"/>
      <c r="C56" s="1"/>
      <c r="D56" s="1"/>
      <c r="E56" s="1"/>
      <c r="F56" s="1"/>
      <c r="G56" s="1" t="s">
        <v>145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>
      <c r="A57" s="1"/>
      <c r="B57" s="1"/>
      <c r="C57" s="1"/>
      <c r="D57" s="1"/>
      <c r="E57" s="1"/>
      <c r="F57" s="1"/>
      <c r="G57" s="1" t="s">
        <v>146</v>
      </c>
      <c r="H57" s="1"/>
      <c r="I57" s="1"/>
      <c r="J57" s="2">
        <v>0</v>
      </c>
      <c r="K57" s="2">
        <v>0</v>
      </c>
      <c r="L57" s="2">
        <f t="shared" si="6"/>
        <v>0</v>
      </c>
      <c r="M57" s="15">
        <f t="shared" si="7"/>
        <v>0</v>
      </c>
    </row>
    <row r="58" spans="1:13">
      <c r="A58" s="1"/>
      <c r="B58" s="1"/>
      <c r="C58" s="1"/>
      <c r="D58" s="1"/>
      <c r="E58" s="1"/>
      <c r="F58" s="1"/>
      <c r="G58" s="1" t="s">
        <v>147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>
      <c r="A59" s="1"/>
      <c r="B59" s="1"/>
      <c r="C59" s="1"/>
      <c r="D59" s="1"/>
      <c r="E59" s="1"/>
      <c r="F59" s="1"/>
      <c r="G59" s="1" t="s">
        <v>148</v>
      </c>
      <c r="H59" s="1"/>
      <c r="I59" s="1"/>
      <c r="J59" s="2">
        <v>0</v>
      </c>
      <c r="K59" s="2">
        <v>0</v>
      </c>
      <c r="L59" s="2">
        <f t="shared" si="6"/>
        <v>0</v>
      </c>
      <c r="M59" s="15">
        <f t="shared" si="7"/>
        <v>0</v>
      </c>
    </row>
    <row r="60" spans="1:13">
      <c r="A60" s="1"/>
      <c r="B60" s="1"/>
      <c r="C60" s="1"/>
      <c r="D60" s="1"/>
      <c r="E60" s="1"/>
      <c r="F60" s="1"/>
      <c r="G60" s="1" t="s">
        <v>149</v>
      </c>
      <c r="H60" s="1"/>
      <c r="I60" s="1"/>
      <c r="J60" s="2">
        <v>2462</v>
      </c>
      <c r="K60" s="2">
        <v>2380.81</v>
      </c>
      <c r="L60" s="2">
        <f t="shared" si="6"/>
        <v>81.19</v>
      </c>
      <c r="M60" s="15">
        <f t="shared" si="7"/>
        <v>1.0341</v>
      </c>
    </row>
    <row r="61" spans="1:13" ht="15.75" thickBot="1">
      <c r="A61" s="1"/>
      <c r="B61" s="1"/>
      <c r="C61" s="1"/>
      <c r="D61" s="1"/>
      <c r="E61" s="1"/>
      <c r="F61" s="1"/>
      <c r="G61" s="1" t="s">
        <v>150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>
      <c r="A62" s="1"/>
      <c r="B62" s="1"/>
      <c r="C62" s="1"/>
      <c r="D62" s="1"/>
      <c r="E62" s="1"/>
      <c r="F62" s="1" t="s">
        <v>151</v>
      </c>
      <c r="G62" s="1"/>
      <c r="H62" s="1"/>
      <c r="I62" s="1"/>
      <c r="J62" s="2">
        <f>ROUND(SUM(J55:J61),5)</f>
        <v>2462</v>
      </c>
      <c r="K62" s="2">
        <f>ROUND(SUM(K55:K61),5)</f>
        <v>2380.81</v>
      </c>
      <c r="L62" s="2">
        <f t="shared" si="6"/>
        <v>81.19</v>
      </c>
      <c r="M62" s="15">
        <f t="shared" si="7"/>
        <v>1.0341</v>
      </c>
    </row>
    <row r="63" spans="1:13">
      <c r="A63" s="1"/>
      <c r="B63" s="1"/>
      <c r="C63" s="1"/>
      <c r="D63" s="1"/>
      <c r="E63" s="1"/>
      <c r="F63" s="1" t="s">
        <v>152</v>
      </c>
      <c r="G63" s="1"/>
      <c r="H63" s="1"/>
      <c r="I63" s="1"/>
      <c r="J63" s="2"/>
      <c r="K63" s="2"/>
      <c r="L63" s="2"/>
      <c r="M63" s="15"/>
    </row>
    <row r="64" spans="1:13">
      <c r="A64" s="1"/>
      <c r="B64" s="1"/>
      <c r="C64" s="1"/>
      <c r="D64" s="1"/>
      <c r="E64" s="1"/>
      <c r="F64" s="1"/>
      <c r="G64" s="1" t="s">
        <v>153</v>
      </c>
      <c r="H64" s="1"/>
      <c r="I64" s="1"/>
      <c r="J64" s="2">
        <v>0</v>
      </c>
      <c r="K64" s="2">
        <v>0</v>
      </c>
      <c r="L64" s="2">
        <f t="shared" ref="L64:L71" si="8">ROUND((J64-K64),5)</f>
        <v>0</v>
      </c>
      <c r="M64" s="15">
        <f t="shared" ref="M64:M71" si="9">ROUND(IF(K64=0, IF(J64=0, 0, 1), J64/K64),5)</f>
        <v>0</v>
      </c>
    </row>
    <row r="65" spans="1:13">
      <c r="A65" s="1"/>
      <c r="B65" s="1"/>
      <c r="C65" s="1"/>
      <c r="D65" s="1"/>
      <c r="E65" s="1"/>
      <c r="F65" s="1"/>
      <c r="G65" s="1" t="s">
        <v>154</v>
      </c>
      <c r="H65" s="1"/>
      <c r="I65" s="1"/>
      <c r="J65" s="2">
        <v>0</v>
      </c>
      <c r="K65" s="2">
        <v>0</v>
      </c>
      <c r="L65" s="2">
        <f t="shared" si="8"/>
        <v>0</v>
      </c>
      <c r="M65" s="15">
        <f t="shared" si="9"/>
        <v>0</v>
      </c>
    </row>
    <row r="66" spans="1:13">
      <c r="A66" s="1"/>
      <c r="B66" s="1"/>
      <c r="C66" s="1"/>
      <c r="D66" s="1"/>
      <c r="E66" s="1"/>
      <c r="F66" s="1"/>
      <c r="G66" s="1" t="s">
        <v>155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>
      <c r="A67" s="1"/>
      <c r="B67" s="1"/>
      <c r="C67" s="1"/>
      <c r="D67" s="1"/>
      <c r="E67" s="1"/>
      <c r="F67" s="1"/>
      <c r="G67" s="1" t="s">
        <v>156</v>
      </c>
      <c r="H67" s="1"/>
      <c r="I67" s="1"/>
      <c r="J67" s="2">
        <v>0</v>
      </c>
      <c r="K67" s="2">
        <v>0</v>
      </c>
      <c r="L67" s="2">
        <f t="shared" si="8"/>
        <v>0</v>
      </c>
      <c r="M67" s="15">
        <f t="shared" si="9"/>
        <v>0</v>
      </c>
    </row>
    <row r="68" spans="1:13">
      <c r="A68" s="1"/>
      <c r="B68" s="1"/>
      <c r="C68" s="1"/>
      <c r="D68" s="1"/>
      <c r="E68" s="1"/>
      <c r="F68" s="1"/>
      <c r="G68" s="1" t="s">
        <v>157</v>
      </c>
      <c r="H68" s="1"/>
      <c r="I68" s="1"/>
      <c r="J68" s="2">
        <v>220</v>
      </c>
      <c r="K68" s="2">
        <v>126</v>
      </c>
      <c r="L68" s="2">
        <f t="shared" si="8"/>
        <v>94</v>
      </c>
      <c r="M68" s="15">
        <f t="shared" si="9"/>
        <v>1.74603</v>
      </c>
    </row>
    <row r="69" spans="1:13">
      <c r="A69" s="1"/>
      <c r="B69" s="1"/>
      <c r="C69" s="1"/>
      <c r="D69" s="1"/>
      <c r="E69" s="1"/>
      <c r="F69" s="1"/>
      <c r="G69" s="1" t="s">
        <v>158</v>
      </c>
      <c r="H69" s="1"/>
      <c r="I69" s="1"/>
      <c r="J69" s="2">
        <v>50</v>
      </c>
      <c r="K69" s="2">
        <v>50</v>
      </c>
      <c r="L69" s="2">
        <f t="shared" si="8"/>
        <v>0</v>
      </c>
      <c r="M69" s="15">
        <f t="shared" si="9"/>
        <v>1</v>
      </c>
    </row>
    <row r="70" spans="1:13" ht="15.75" thickBot="1">
      <c r="A70" s="1"/>
      <c r="B70" s="1"/>
      <c r="C70" s="1"/>
      <c r="D70" s="1"/>
      <c r="E70" s="1"/>
      <c r="F70" s="1"/>
      <c r="G70" s="1" t="s">
        <v>159</v>
      </c>
      <c r="H70" s="1"/>
      <c r="I70" s="1"/>
      <c r="J70" s="4">
        <v>519.98</v>
      </c>
      <c r="K70" s="4">
        <v>282.7</v>
      </c>
      <c r="L70" s="4">
        <f t="shared" si="8"/>
        <v>237.28</v>
      </c>
      <c r="M70" s="18">
        <f t="shared" si="9"/>
        <v>1.8393299999999999</v>
      </c>
    </row>
    <row r="71" spans="1:13">
      <c r="A71" s="1"/>
      <c r="B71" s="1"/>
      <c r="C71" s="1"/>
      <c r="D71" s="1"/>
      <c r="E71" s="1"/>
      <c r="F71" s="1" t="s">
        <v>160</v>
      </c>
      <c r="G71" s="1"/>
      <c r="H71" s="1"/>
      <c r="I71" s="1"/>
      <c r="J71" s="2">
        <f>ROUND(SUM(J63:J70),5)</f>
        <v>789.98</v>
      </c>
      <c r="K71" s="2">
        <f>ROUND(SUM(K63:K70),5)</f>
        <v>458.7</v>
      </c>
      <c r="L71" s="2">
        <f t="shared" si="8"/>
        <v>331.28</v>
      </c>
      <c r="M71" s="15">
        <f t="shared" si="9"/>
        <v>1.72221</v>
      </c>
    </row>
    <row r="72" spans="1:13">
      <c r="A72" s="1"/>
      <c r="B72" s="1"/>
      <c r="C72" s="1"/>
      <c r="D72" s="1"/>
      <c r="E72" s="1"/>
      <c r="F72" s="1" t="s">
        <v>161</v>
      </c>
      <c r="G72" s="1"/>
      <c r="H72" s="1"/>
      <c r="I72" s="1"/>
      <c r="J72" s="2"/>
      <c r="K72" s="2"/>
      <c r="L72" s="2"/>
      <c r="M72" s="15"/>
    </row>
    <row r="73" spans="1:13">
      <c r="A73" s="1"/>
      <c r="B73" s="1"/>
      <c r="C73" s="1"/>
      <c r="D73" s="1"/>
      <c r="E73" s="1"/>
      <c r="F73" s="1"/>
      <c r="G73" s="1" t="s">
        <v>162</v>
      </c>
      <c r="H73" s="1"/>
      <c r="I73" s="1"/>
      <c r="J73" s="2"/>
      <c r="K73" s="2"/>
      <c r="L73" s="2"/>
      <c r="M73" s="15"/>
    </row>
    <row r="74" spans="1:13">
      <c r="A74" s="1"/>
      <c r="B74" s="1"/>
      <c r="C74" s="1"/>
      <c r="D74" s="1"/>
      <c r="E74" s="1"/>
      <c r="F74" s="1"/>
      <c r="G74" s="1"/>
      <c r="H74" s="1" t="s">
        <v>163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>
      <c r="A75" s="1"/>
      <c r="B75" s="1"/>
      <c r="C75" s="1"/>
      <c r="D75" s="1"/>
      <c r="E75" s="1"/>
      <c r="F75" s="1"/>
      <c r="G75" s="1"/>
      <c r="H75" s="1" t="s">
        <v>164</v>
      </c>
      <c r="I75" s="1"/>
      <c r="J75" s="2">
        <v>0</v>
      </c>
      <c r="K75" s="2">
        <v>1250</v>
      </c>
      <c r="L75" s="2">
        <f>ROUND((J75-K75),5)</f>
        <v>-1250</v>
      </c>
      <c r="M75" s="15">
        <f>ROUND(IF(K75=0, IF(J75=0, 0, 1), J75/K75),5)</f>
        <v>0</v>
      </c>
    </row>
    <row r="76" spans="1:13">
      <c r="A76" s="1"/>
      <c r="B76" s="1"/>
      <c r="C76" s="1"/>
      <c r="D76" s="1"/>
      <c r="E76" s="1"/>
      <c r="F76" s="1"/>
      <c r="G76" s="1"/>
      <c r="H76" s="1" t="s">
        <v>165</v>
      </c>
      <c r="I76" s="1"/>
      <c r="J76" s="2">
        <v>5034.2700000000004</v>
      </c>
      <c r="K76" s="2">
        <v>415.28</v>
      </c>
      <c r="L76" s="2">
        <f>ROUND((J76-K76),5)</f>
        <v>4618.99</v>
      </c>
      <c r="M76" s="15">
        <f>ROUND(IF(K76=0, IF(J76=0, 0, 1), J76/K76),5)</f>
        <v>12.122590000000001</v>
      </c>
    </row>
    <row r="77" spans="1:13">
      <c r="A77" s="1"/>
      <c r="B77" s="1"/>
      <c r="C77" s="1"/>
      <c r="D77" s="1"/>
      <c r="E77" s="1"/>
      <c r="F77" s="1"/>
      <c r="G77" s="1"/>
      <c r="H77" s="1" t="s">
        <v>166</v>
      </c>
      <c r="I77" s="1"/>
      <c r="J77" s="2"/>
      <c r="K77" s="2"/>
      <c r="L77" s="2"/>
      <c r="M77" s="15"/>
    </row>
    <row r="78" spans="1:13">
      <c r="A78" s="1"/>
      <c r="B78" s="1"/>
      <c r="C78" s="1"/>
      <c r="D78" s="1"/>
      <c r="E78" s="1"/>
      <c r="F78" s="1"/>
      <c r="G78" s="1"/>
      <c r="H78" s="1"/>
      <c r="I78" s="1" t="s">
        <v>167</v>
      </c>
      <c r="J78" s="2">
        <v>13723.17</v>
      </c>
      <c r="K78" s="2">
        <v>12630.12</v>
      </c>
      <c r="L78" s="2">
        <f t="shared" ref="L78:L95" si="10">ROUND((J78-K78),5)</f>
        <v>1093.05</v>
      </c>
      <c r="M78" s="15">
        <f t="shared" ref="M78:M95" si="11">ROUND(IF(K78=0, IF(J78=0, 0, 1), J78/K78),5)</f>
        <v>1.0865400000000001</v>
      </c>
    </row>
    <row r="79" spans="1:13">
      <c r="A79" s="1"/>
      <c r="B79" s="1"/>
      <c r="C79" s="1"/>
      <c r="D79" s="1"/>
      <c r="E79" s="1"/>
      <c r="F79" s="1"/>
      <c r="G79" s="1"/>
      <c r="H79" s="1"/>
      <c r="I79" s="1" t="s">
        <v>168</v>
      </c>
      <c r="J79" s="2">
        <v>1326.16</v>
      </c>
      <c r="K79" s="2">
        <v>1326.17</v>
      </c>
      <c r="L79" s="2">
        <f t="shared" si="10"/>
        <v>-0.01</v>
      </c>
      <c r="M79" s="15">
        <f t="shared" si="11"/>
        <v>0.99999000000000005</v>
      </c>
    </row>
    <row r="80" spans="1:13">
      <c r="A80" s="1"/>
      <c r="B80" s="1"/>
      <c r="C80" s="1"/>
      <c r="D80" s="1"/>
      <c r="E80" s="1"/>
      <c r="F80" s="1"/>
      <c r="G80" s="1"/>
      <c r="H80" s="1"/>
      <c r="I80" s="1" t="s">
        <v>169</v>
      </c>
      <c r="J80" s="2">
        <v>479.94</v>
      </c>
      <c r="K80" s="2">
        <v>479.94</v>
      </c>
      <c r="L80" s="2">
        <f t="shared" si="10"/>
        <v>0</v>
      </c>
      <c r="M80" s="15">
        <f t="shared" si="11"/>
        <v>1</v>
      </c>
    </row>
    <row r="81" spans="1:13">
      <c r="A81" s="1"/>
      <c r="B81" s="1"/>
      <c r="C81" s="1"/>
      <c r="D81" s="1"/>
      <c r="E81" s="1"/>
      <c r="F81" s="1"/>
      <c r="G81" s="1"/>
      <c r="H81" s="1"/>
      <c r="I81" s="1" t="s">
        <v>170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>
      <c r="A82" s="1"/>
      <c r="B82" s="1"/>
      <c r="C82" s="1"/>
      <c r="D82" s="1"/>
      <c r="E82" s="1"/>
      <c r="F82" s="1"/>
      <c r="G82" s="1"/>
      <c r="H82" s="1"/>
      <c r="I82" s="1" t="s">
        <v>171</v>
      </c>
      <c r="J82" s="2">
        <v>946</v>
      </c>
      <c r="K82" s="2">
        <v>946</v>
      </c>
      <c r="L82" s="2">
        <f t="shared" si="10"/>
        <v>0</v>
      </c>
      <c r="M82" s="15">
        <f t="shared" si="11"/>
        <v>1</v>
      </c>
    </row>
    <row r="83" spans="1:13">
      <c r="A83" s="1"/>
      <c r="B83" s="1"/>
      <c r="C83" s="1"/>
      <c r="D83" s="1"/>
      <c r="E83" s="1"/>
      <c r="F83" s="1"/>
      <c r="G83" s="1"/>
      <c r="H83" s="1"/>
      <c r="I83" s="1" t="s">
        <v>172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>
      <c r="A84" s="1"/>
      <c r="B84" s="1"/>
      <c r="C84" s="1"/>
      <c r="D84" s="1"/>
      <c r="E84" s="1"/>
      <c r="F84" s="1"/>
      <c r="G84" s="1"/>
      <c r="H84" s="1"/>
      <c r="I84" s="1" t="s">
        <v>173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>
      <c r="A85" s="1"/>
      <c r="B85" s="1"/>
      <c r="C85" s="1"/>
      <c r="D85" s="1"/>
      <c r="E85" s="1"/>
      <c r="F85" s="1"/>
      <c r="G85" s="1"/>
      <c r="H85" s="1"/>
      <c r="I85" s="1" t="s">
        <v>174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>
      <c r="A86" s="1"/>
      <c r="B86" s="1"/>
      <c r="C86" s="1"/>
      <c r="D86" s="1"/>
      <c r="E86" s="1"/>
      <c r="F86" s="1"/>
      <c r="G86" s="1"/>
      <c r="H86" s="1"/>
      <c r="I86" s="1" t="s">
        <v>175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>
      <c r="A87" s="1"/>
      <c r="B87" s="1"/>
      <c r="C87" s="1"/>
      <c r="D87" s="1"/>
      <c r="E87" s="1"/>
      <c r="F87" s="1"/>
      <c r="G87" s="1"/>
      <c r="H87" s="1" t="s">
        <v>176</v>
      </c>
      <c r="I87" s="1"/>
      <c r="J87" s="2">
        <f>ROUND(SUM(J77:J86),5)</f>
        <v>16475.27</v>
      </c>
      <c r="K87" s="2">
        <f>ROUND(SUM(K77:K86),5)</f>
        <v>15382.23</v>
      </c>
      <c r="L87" s="2">
        <f t="shared" si="10"/>
        <v>1093.04</v>
      </c>
      <c r="M87" s="15">
        <f t="shared" si="11"/>
        <v>1.0710599999999999</v>
      </c>
    </row>
    <row r="88" spans="1:13">
      <c r="A88" s="1"/>
      <c r="B88" s="1"/>
      <c r="C88" s="1"/>
      <c r="D88" s="1"/>
      <c r="E88" s="1"/>
      <c r="F88" s="1"/>
      <c r="G88" s="1"/>
      <c r="H88" s="1" t="s">
        <v>177</v>
      </c>
      <c r="I88" s="1"/>
      <c r="J88" s="2">
        <v>31051.25</v>
      </c>
      <c r="K88" s="2">
        <v>34083.99</v>
      </c>
      <c r="L88" s="2">
        <f t="shared" si="10"/>
        <v>-3032.74</v>
      </c>
      <c r="M88" s="15">
        <f t="shared" si="11"/>
        <v>0.91102000000000005</v>
      </c>
    </row>
    <row r="89" spans="1:13">
      <c r="A89" s="1"/>
      <c r="B89" s="1"/>
      <c r="C89" s="1"/>
      <c r="D89" s="1"/>
      <c r="E89" s="1"/>
      <c r="F89" s="1"/>
      <c r="G89" s="1"/>
      <c r="H89" s="1" t="s">
        <v>178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>
      <c r="A90" s="1"/>
      <c r="B90" s="1"/>
      <c r="C90" s="1"/>
      <c r="D90" s="1"/>
      <c r="E90" s="1"/>
      <c r="F90" s="1"/>
      <c r="G90" s="1"/>
      <c r="H90" s="1" t="s">
        <v>179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>
      <c r="A91" s="1"/>
      <c r="B91" s="1"/>
      <c r="C91" s="1"/>
      <c r="D91" s="1"/>
      <c r="E91" s="1"/>
      <c r="F91" s="1"/>
      <c r="G91" s="1"/>
      <c r="H91" s="1" t="s">
        <v>180</v>
      </c>
      <c r="I91" s="1"/>
      <c r="J91" s="2">
        <v>8484</v>
      </c>
      <c r="K91" s="2">
        <v>7352.67</v>
      </c>
      <c r="L91" s="2">
        <f t="shared" si="10"/>
        <v>1131.33</v>
      </c>
      <c r="M91" s="15">
        <f t="shared" si="11"/>
        <v>1.15387</v>
      </c>
    </row>
    <row r="92" spans="1:13">
      <c r="A92" s="1"/>
      <c r="B92" s="1"/>
      <c r="C92" s="1"/>
      <c r="D92" s="1"/>
      <c r="E92" s="1"/>
      <c r="F92" s="1"/>
      <c r="G92" s="1"/>
      <c r="H92" s="1" t="s">
        <v>181</v>
      </c>
      <c r="I92" s="1"/>
      <c r="J92" s="2">
        <v>0</v>
      </c>
      <c r="K92" s="2">
        <v>3906.25</v>
      </c>
      <c r="L92" s="2">
        <f t="shared" si="10"/>
        <v>-3906.25</v>
      </c>
      <c r="M92" s="15">
        <f t="shared" si="11"/>
        <v>0</v>
      </c>
    </row>
    <row r="93" spans="1:13">
      <c r="A93" s="1"/>
      <c r="B93" s="1"/>
      <c r="C93" s="1"/>
      <c r="D93" s="1"/>
      <c r="E93" s="1"/>
      <c r="F93" s="1"/>
      <c r="G93" s="1"/>
      <c r="H93" s="1" t="s">
        <v>182</v>
      </c>
      <c r="I93" s="1"/>
      <c r="J93" s="2">
        <v>10907.71</v>
      </c>
      <c r="K93" s="2">
        <v>7583.5</v>
      </c>
      <c r="L93" s="2">
        <f t="shared" si="10"/>
        <v>3324.21</v>
      </c>
      <c r="M93" s="15">
        <f t="shared" si="11"/>
        <v>1.43835</v>
      </c>
    </row>
    <row r="94" spans="1:13" ht="15.75" thickBot="1">
      <c r="A94" s="1"/>
      <c r="B94" s="1"/>
      <c r="C94" s="1"/>
      <c r="D94" s="1"/>
      <c r="E94" s="1"/>
      <c r="F94" s="1"/>
      <c r="G94" s="1"/>
      <c r="H94" s="1" t="s">
        <v>183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>
      <c r="A95" s="1"/>
      <c r="B95" s="1"/>
      <c r="C95" s="1"/>
      <c r="D95" s="1"/>
      <c r="E95" s="1"/>
      <c r="F95" s="1"/>
      <c r="G95" s="1" t="s">
        <v>184</v>
      </c>
      <c r="H95" s="1"/>
      <c r="I95" s="1"/>
      <c r="J95" s="2">
        <f>ROUND(SUM(J73:J76)+SUM(J87:J94),5)</f>
        <v>71952.5</v>
      </c>
      <c r="K95" s="2">
        <f>ROUND(SUM(K73:K76)+SUM(K87:K94),5)</f>
        <v>69973.919999999998</v>
      </c>
      <c r="L95" s="2">
        <f t="shared" si="10"/>
        <v>1978.58</v>
      </c>
      <c r="M95" s="15">
        <f t="shared" si="11"/>
        <v>1.0282800000000001</v>
      </c>
    </row>
    <row r="96" spans="1:13">
      <c r="A96" s="1"/>
      <c r="B96" s="1"/>
      <c r="C96" s="1"/>
      <c r="D96" s="1"/>
      <c r="E96" s="1"/>
      <c r="F96" s="1"/>
      <c r="G96" s="1" t="s">
        <v>185</v>
      </c>
      <c r="H96" s="1"/>
      <c r="I96" s="1"/>
      <c r="J96" s="2"/>
      <c r="K96" s="2"/>
      <c r="L96" s="2"/>
      <c r="M96" s="15"/>
    </row>
    <row r="97" spans="1:13">
      <c r="A97" s="1"/>
      <c r="B97" s="1"/>
      <c r="C97" s="1"/>
      <c r="D97" s="1"/>
      <c r="E97" s="1"/>
      <c r="F97" s="1"/>
      <c r="G97" s="1"/>
      <c r="H97" s="1" t="s">
        <v>186</v>
      </c>
      <c r="I97" s="1"/>
      <c r="J97" s="2">
        <v>42.42</v>
      </c>
      <c r="K97" s="2">
        <v>42.5</v>
      </c>
      <c r="L97" s="2">
        <f t="shared" ref="L97:L104" si="12">ROUND((J97-K97),5)</f>
        <v>-0.08</v>
      </c>
      <c r="M97" s="15">
        <f t="shared" ref="M97:M104" si="13">ROUND(IF(K97=0, IF(J97=0, 0, 1), J97/K97),5)</f>
        <v>0.99812000000000001</v>
      </c>
    </row>
    <row r="98" spans="1:13">
      <c r="A98" s="1"/>
      <c r="B98" s="1"/>
      <c r="C98" s="1"/>
      <c r="D98" s="1"/>
      <c r="E98" s="1"/>
      <c r="F98" s="1"/>
      <c r="G98" s="1"/>
      <c r="H98" s="1" t="s">
        <v>187</v>
      </c>
      <c r="I98" s="1"/>
      <c r="J98" s="2">
        <v>5221.2</v>
      </c>
      <c r="K98" s="2">
        <v>4753.37</v>
      </c>
      <c r="L98" s="2">
        <f t="shared" si="12"/>
        <v>467.83</v>
      </c>
      <c r="M98" s="15">
        <f t="shared" si="13"/>
        <v>1.09842</v>
      </c>
    </row>
    <row r="99" spans="1:13">
      <c r="A99" s="1"/>
      <c r="B99" s="1"/>
      <c r="C99" s="1"/>
      <c r="D99" s="1"/>
      <c r="E99" s="1"/>
      <c r="F99" s="1"/>
      <c r="G99" s="1"/>
      <c r="H99" s="1" t="s">
        <v>188</v>
      </c>
      <c r="I99" s="1"/>
      <c r="J99" s="2">
        <v>1567.18</v>
      </c>
      <c r="K99" s="2">
        <v>1862.77</v>
      </c>
      <c r="L99" s="2">
        <f t="shared" si="12"/>
        <v>-295.58999999999997</v>
      </c>
      <c r="M99" s="15">
        <f t="shared" si="13"/>
        <v>0.84131999999999996</v>
      </c>
    </row>
    <row r="100" spans="1:13">
      <c r="A100" s="1"/>
      <c r="B100" s="1"/>
      <c r="C100" s="1"/>
      <c r="D100" s="1"/>
      <c r="E100" s="1"/>
      <c r="F100" s="1"/>
      <c r="G100" s="1"/>
      <c r="H100" s="1" t="s">
        <v>189</v>
      </c>
      <c r="I100" s="1"/>
      <c r="J100" s="2">
        <v>6465.5</v>
      </c>
      <c r="K100" s="2">
        <v>5907.5</v>
      </c>
      <c r="L100" s="2">
        <f t="shared" si="12"/>
        <v>558</v>
      </c>
      <c r="M100" s="15">
        <f t="shared" si="13"/>
        <v>1.09446</v>
      </c>
    </row>
    <row r="101" spans="1:13">
      <c r="A101" s="1"/>
      <c r="B101" s="1"/>
      <c r="C101" s="1"/>
      <c r="D101" s="1"/>
      <c r="E101" s="1"/>
      <c r="F101" s="1"/>
      <c r="G101" s="1"/>
      <c r="H101" s="1" t="s">
        <v>190</v>
      </c>
      <c r="I101" s="1"/>
      <c r="J101" s="2">
        <v>0</v>
      </c>
      <c r="K101" s="2">
        <v>416.67</v>
      </c>
      <c r="L101" s="2">
        <f t="shared" si="12"/>
        <v>-416.67</v>
      </c>
      <c r="M101" s="15">
        <f t="shared" si="13"/>
        <v>0</v>
      </c>
    </row>
    <row r="102" spans="1:13">
      <c r="A102" s="1"/>
      <c r="B102" s="1"/>
      <c r="C102" s="1"/>
      <c r="D102" s="1"/>
      <c r="E102" s="1"/>
      <c r="F102" s="1"/>
      <c r="G102" s="1"/>
      <c r="H102" s="1" t="s">
        <v>191</v>
      </c>
      <c r="I102" s="1"/>
      <c r="J102" s="2">
        <v>56</v>
      </c>
      <c r="K102" s="2">
        <v>52.04</v>
      </c>
      <c r="L102" s="2">
        <f t="shared" si="12"/>
        <v>3.96</v>
      </c>
      <c r="M102" s="15">
        <f t="shared" si="13"/>
        <v>1.0761000000000001</v>
      </c>
    </row>
    <row r="103" spans="1:13" ht="15.75" thickBot="1">
      <c r="A103" s="1"/>
      <c r="B103" s="1"/>
      <c r="C103" s="1"/>
      <c r="D103" s="1"/>
      <c r="E103" s="1"/>
      <c r="F103" s="1"/>
      <c r="G103" s="1"/>
      <c r="H103" s="1" t="s">
        <v>192</v>
      </c>
      <c r="I103" s="1"/>
      <c r="J103" s="4">
        <v>0</v>
      </c>
      <c r="K103" s="4">
        <v>0</v>
      </c>
      <c r="L103" s="4">
        <f t="shared" si="12"/>
        <v>0</v>
      </c>
      <c r="M103" s="18">
        <f t="shared" si="13"/>
        <v>0</v>
      </c>
    </row>
    <row r="104" spans="1:13">
      <c r="A104" s="1"/>
      <c r="B104" s="1"/>
      <c r="C104" s="1"/>
      <c r="D104" s="1"/>
      <c r="E104" s="1"/>
      <c r="F104" s="1"/>
      <c r="G104" s="1" t="s">
        <v>193</v>
      </c>
      <c r="H104" s="1"/>
      <c r="I104" s="1"/>
      <c r="J104" s="2">
        <f>ROUND(SUM(J96:J103),5)</f>
        <v>13352.3</v>
      </c>
      <c r="K104" s="2">
        <f>ROUND(SUM(K96:K103),5)</f>
        <v>13034.85</v>
      </c>
      <c r="L104" s="2">
        <f t="shared" si="12"/>
        <v>317.45</v>
      </c>
      <c r="M104" s="15">
        <f t="shared" si="13"/>
        <v>1.0243500000000001</v>
      </c>
    </row>
    <row r="105" spans="1:13">
      <c r="A105" s="1"/>
      <c r="B105" s="1"/>
      <c r="C105" s="1"/>
      <c r="D105" s="1"/>
      <c r="E105" s="1"/>
      <c r="F105" s="1"/>
      <c r="G105" s="1" t="s">
        <v>194</v>
      </c>
      <c r="H105" s="1"/>
      <c r="I105" s="1"/>
      <c r="J105" s="2"/>
      <c r="K105" s="2"/>
      <c r="L105" s="2"/>
      <c r="M105" s="15"/>
    </row>
    <row r="106" spans="1:13">
      <c r="A106" s="1"/>
      <c r="B106" s="1"/>
      <c r="C106" s="1"/>
      <c r="D106" s="1"/>
      <c r="E106" s="1"/>
      <c r="F106" s="1"/>
      <c r="G106" s="1"/>
      <c r="H106" s="1" t="s">
        <v>195</v>
      </c>
      <c r="I106" s="1"/>
      <c r="J106" s="2">
        <v>261.94</v>
      </c>
      <c r="K106" s="2">
        <v>13.94</v>
      </c>
      <c r="L106" s="2">
        <f t="shared" ref="L106:L112" si="14">ROUND((J106-K106),5)</f>
        <v>248</v>
      </c>
      <c r="M106" s="15">
        <f t="shared" ref="M106:M112" si="15">ROUND(IF(K106=0, IF(J106=0, 0, 1), J106/K106),5)</f>
        <v>18.79053</v>
      </c>
    </row>
    <row r="107" spans="1:13">
      <c r="A107" s="1"/>
      <c r="B107" s="1"/>
      <c r="C107" s="1"/>
      <c r="D107" s="1"/>
      <c r="E107" s="1"/>
      <c r="F107" s="1"/>
      <c r="G107" s="1"/>
      <c r="H107" s="1" t="s">
        <v>196</v>
      </c>
      <c r="I107" s="1"/>
      <c r="J107" s="2">
        <v>969.41</v>
      </c>
      <c r="K107" s="2">
        <v>869.52</v>
      </c>
      <c r="L107" s="2">
        <f t="shared" si="14"/>
        <v>99.89</v>
      </c>
      <c r="M107" s="15">
        <f t="shared" si="15"/>
        <v>1.1148800000000001</v>
      </c>
    </row>
    <row r="108" spans="1:13">
      <c r="A108" s="1"/>
      <c r="B108" s="1"/>
      <c r="C108" s="1"/>
      <c r="D108" s="1"/>
      <c r="E108" s="1"/>
      <c r="F108" s="1"/>
      <c r="G108" s="1"/>
      <c r="H108" s="1" t="s">
        <v>197</v>
      </c>
      <c r="I108" s="1"/>
      <c r="J108" s="2">
        <v>133.16</v>
      </c>
      <c r="K108" s="2">
        <v>109.89</v>
      </c>
      <c r="L108" s="2">
        <f t="shared" si="14"/>
        <v>23.27</v>
      </c>
      <c r="M108" s="15">
        <f t="shared" si="15"/>
        <v>1.2117599999999999</v>
      </c>
    </row>
    <row r="109" spans="1:13" ht="15.75" thickBot="1">
      <c r="A109" s="1"/>
      <c r="B109" s="1"/>
      <c r="C109" s="1"/>
      <c r="D109" s="1"/>
      <c r="E109" s="1"/>
      <c r="F109" s="1"/>
      <c r="G109" s="1"/>
      <c r="H109" s="1" t="s">
        <v>198</v>
      </c>
      <c r="I109" s="1"/>
      <c r="J109" s="4">
        <v>0</v>
      </c>
      <c r="K109" s="4">
        <v>0</v>
      </c>
      <c r="L109" s="4">
        <f t="shared" si="14"/>
        <v>0</v>
      </c>
      <c r="M109" s="18">
        <f t="shared" si="15"/>
        <v>0</v>
      </c>
    </row>
    <row r="110" spans="1:13">
      <c r="A110" s="1"/>
      <c r="B110" s="1"/>
      <c r="C110" s="1"/>
      <c r="D110" s="1"/>
      <c r="E110" s="1"/>
      <c r="F110" s="1"/>
      <c r="G110" s="1" t="s">
        <v>199</v>
      </c>
      <c r="H110" s="1"/>
      <c r="I110" s="1"/>
      <c r="J110" s="2">
        <f>ROUND(SUM(J105:J109),5)</f>
        <v>1364.51</v>
      </c>
      <c r="K110" s="2">
        <f>ROUND(SUM(K105:K109),5)</f>
        <v>993.35</v>
      </c>
      <c r="L110" s="2">
        <f t="shared" si="14"/>
        <v>371.16</v>
      </c>
      <c r="M110" s="15">
        <f t="shared" si="15"/>
        <v>1.37364</v>
      </c>
    </row>
    <row r="111" spans="1:13" ht="15.75" thickBot="1">
      <c r="A111" s="1"/>
      <c r="B111" s="1"/>
      <c r="C111" s="1"/>
      <c r="D111" s="1"/>
      <c r="E111" s="1"/>
      <c r="F111" s="1"/>
      <c r="G111" s="1" t="s">
        <v>200</v>
      </c>
      <c r="H111" s="1"/>
      <c r="I111" s="1"/>
      <c r="J111" s="4">
        <v>0</v>
      </c>
      <c r="K111" s="4">
        <v>0</v>
      </c>
      <c r="L111" s="4">
        <f t="shared" si="14"/>
        <v>0</v>
      </c>
      <c r="M111" s="18">
        <f t="shared" si="15"/>
        <v>0</v>
      </c>
    </row>
    <row r="112" spans="1:13">
      <c r="A112" s="1"/>
      <c r="B112" s="1"/>
      <c r="C112" s="1"/>
      <c r="D112" s="1"/>
      <c r="E112" s="1"/>
      <c r="F112" s="1" t="s">
        <v>201</v>
      </c>
      <c r="G112" s="1"/>
      <c r="H112" s="1"/>
      <c r="I112" s="1"/>
      <c r="J112" s="2">
        <f>ROUND(J72+J95+J104+SUM(J110:J111),5)</f>
        <v>86669.31</v>
      </c>
      <c r="K112" s="2">
        <f>ROUND(K72+K95+K104+SUM(K110:K111),5)</f>
        <v>84002.12</v>
      </c>
      <c r="L112" s="2">
        <f t="shared" si="14"/>
        <v>2667.19</v>
      </c>
      <c r="M112" s="15">
        <f t="shared" si="15"/>
        <v>1.0317499999999999</v>
      </c>
    </row>
    <row r="113" spans="1:13">
      <c r="A113" s="1"/>
      <c r="B113" s="1"/>
      <c r="C113" s="1"/>
      <c r="D113" s="1"/>
      <c r="E113" s="1"/>
      <c r="F113" s="1" t="s">
        <v>202</v>
      </c>
      <c r="G113" s="1"/>
      <c r="H113" s="1"/>
      <c r="I113" s="1"/>
      <c r="J113" s="2"/>
      <c r="K113" s="2"/>
      <c r="L113" s="2"/>
      <c r="M113" s="15"/>
    </row>
    <row r="114" spans="1:13">
      <c r="A114" s="1"/>
      <c r="B114" s="1"/>
      <c r="C114" s="1"/>
      <c r="D114" s="1"/>
      <c r="E114" s="1"/>
      <c r="F114" s="1"/>
      <c r="G114" s="1" t="s">
        <v>203</v>
      </c>
      <c r="H114" s="1"/>
      <c r="I114" s="1"/>
      <c r="J114" s="2">
        <v>0</v>
      </c>
      <c r="K114" s="2">
        <v>0</v>
      </c>
      <c r="L114" s="2">
        <f t="shared" ref="L114:L119" si="16">ROUND((J114-K114),5)</f>
        <v>0</v>
      </c>
      <c r="M114" s="15">
        <f t="shared" ref="M114:M119" si="17">ROUND(IF(K114=0, IF(J114=0, 0, 1), J114/K114),5)</f>
        <v>0</v>
      </c>
    </row>
    <row r="115" spans="1:13">
      <c r="A115" s="1"/>
      <c r="B115" s="1"/>
      <c r="C115" s="1"/>
      <c r="D115" s="1"/>
      <c r="E115" s="1"/>
      <c r="F115" s="1"/>
      <c r="G115" s="1" t="s">
        <v>204</v>
      </c>
      <c r="H115" s="1"/>
      <c r="I115" s="1"/>
      <c r="J115" s="2">
        <v>1960</v>
      </c>
      <c r="K115" s="2">
        <v>2276.67</v>
      </c>
      <c r="L115" s="2">
        <f t="shared" si="16"/>
        <v>-316.67</v>
      </c>
      <c r="M115" s="15">
        <f t="shared" si="17"/>
        <v>0.86090999999999995</v>
      </c>
    </row>
    <row r="116" spans="1:13">
      <c r="A116" s="1"/>
      <c r="B116" s="1"/>
      <c r="C116" s="1"/>
      <c r="D116" s="1"/>
      <c r="E116" s="1"/>
      <c r="F116" s="1"/>
      <c r="G116" s="1" t="s">
        <v>205</v>
      </c>
      <c r="H116" s="1"/>
      <c r="I116" s="1"/>
      <c r="J116" s="2">
        <v>0</v>
      </c>
      <c r="K116" s="2">
        <v>4500</v>
      </c>
      <c r="L116" s="2">
        <f t="shared" si="16"/>
        <v>-4500</v>
      </c>
      <c r="M116" s="15">
        <f t="shared" si="17"/>
        <v>0</v>
      </c>
    </row>
    <row r="117" spans="1:13">
      <c r="A117" s="1"/>
      <c r="B117" s="1"/>
      <c r="C117" s="1"/>
      <c r="D117" s="1"/>
      <c r="E117" s="1"/>
      <c r="F117" s="1"/>
      <c r="G117" s="1" t="s">
        <v>206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ht="15.75" thickBot="1">
      <c r="A118" s="1"/>
      <c r="B118" s="1"/>
      <c r="C118" s="1"/>
      <c r="D118" s="1"/>
      <c r="E118" s="1"/>
      <c r="F118" s="1"/>
      <c r="G118" s="1" t="s">
        <v>207</v>
      </c>
      <c r="H118" s="1"/>
      <c r="I118" s="1"/>
      <c r="J118" s="4">
        <v>0</v>
      </c>
      <c r="K118" s="4">
        <v>0</v>
      </c>
      <c r="L118" s="4">
        <f t="shared" si="16"/>
        <v>0</v>
      </c>
      <c r="M118" s="18">
        <f t="shared" si="17"/>
        <v>0</v>
      </c>
    </row>
    <row r="119" spans="1:13">
      <c r="A119" s="1"/>
      <c r="B119" s="1"/>
      <c r="C119" s="1"/>
      <c r="D119" s="1"/>
      <c r="E119" s="1"/>
      <c r="F119" s="1" t="s">
        <v>208</v>
      </c>
      <c r="G119" s="1"/>
      <c r="H119" s="1"/>
      <c r="I119" s="1"/>
      <c r="J119" s="2">
        <f>ROUND(SUM(J113:J118),5)</f>
        <v>1960</v>
      </c>
      <c r="K119" s="2">
        <f>ROUND(SUM(K113:K118),5)</f>
        <v>6776.67</v>
      </c>
      <c r="L119" s="2">
        <f t="shared" si="16"/>
        <v>-4816.67</v>
      </c>
      <c r="M119" s="15">
        <f t="shared" si="17"/>
        <v>0.28922999999999999</v>
      </c>
    </row>
    <row r="120" spans="1:13">
      <c r="A120" s="1"/>
      <c r="B120" s="1"/>
      <c r="C120" s="1"/>
      <c r="D120" s="1"/>
      <c r="E120" s="1"/>
      <c r="F120" s="1" t="s">
        <v>209</v>
      </c>
      <c r="G120" s="1"/>
      <c r="H120" s="1"/>
      <c r="I120" s="1"/>
      <c r="J120" s="2"/>
      <c r="K120" s="2"/>
      <c r="L120" s="2"/>
      <c r="M120" s="15"/>
    </row>
    <row r="121" spans="1:13">
      <c r="A121" s="1"/>
      <c r="B121" s="1"/>
      <c r="C121" s="1"/>
      <c r="D121" s="1"/>
      <c r="E121" s="1"/>
      <c r="F121" s="1"/>
      <c r="G121" s="1" t="s">
        <v>210</v>
      </c>
      <c r="H121" s="1"/>
      <c r="I121" s="1"/>
      <c r="J121" s="2">
        <v>0</v>
      </c>
      <c r="K121" s="2">
        <v>500</v>
      </c>
      <c r="L121" s="2">
        <f>ROUND((J121-K121),5)</f>
        <v>-500</v>
      </c>
      <c r="M121" s="15">
        <f>ROUND(IF(K121=0, IF(J121=0, 0, 1), J121/K121),5)</f>
        <v>0</v>
      </c>
    </row>
    <row r="122" spans="1:13">
      <c r="A122" s="1"/>
      <c r="B122" s="1"/>
      <c r="C122" s="1"/>
      <c r="D122" s="1"/>
      <c r="E122" s="1"/>
      <c r="F122" s="1"/>
      <c r="G122" s="1" t="s">
        <v>211</v>
      </c>
      <c r="H122" s="1"/>
      <c r="I122" s="1"/>
      <c r="J122" s="2"/>
      <c r="K122" s="2"/>
      <c r="L122" s="2"/>
      <c r="M122" s="15"/>
    </row>
    <row r="123" spans="1:13">
      <c r="A123" s="1"/>
      <c r="B123" s="1"/>
      <c r="C123" s="1"/>
      <c r="D123" s="1"/>
      <c r="E123" s="1"/>
      <c r="F123" s="1"/>
      <c r="G123" s="1"/>
      <c r="H123" s="1" t="s">
        <v>212</v>
      </c>
      <c r="I123" s="1"/>
      <c r="J123" s="2"/>
      <c r="K123" s="2"/>
      <c r="L123" s="2"/>
      <c r="M123" s="15"/>
    </row>
    <row r="124" spans="1:13">
      <c r="A124" s="1"/>
      <c r="B124" s="1"/>
      <c r="C124" s="1"/>
      <c r="D124" s="1"/>
      <c r="E124" s="1"/>
      <c r="F124" s="1"/>
      <c r="G124" s="1"/>
      <c r="H124" s="1"/>
      <c r="I124" s="1" t="s">
        <v>213</v>
      </c>
      <c r="J124" s="2">
        <v>141.57</v>
      </c>
      <c r="K124" s="2">
        <v>1331.12</v>
      </c>
      <c r="L124" s="2">
        <f>ROUND((J124-K124),5)</f>
        <v>-1189.55</v>
      </c>
      <c r="M124" s="15">
        <f>ROUND(IF(K124=0, IF(J124=0, 0, 1), J124/K124),5)</f>
        <v>0.10635</v>
      </c>
    </row>
    <row r="125" spans="1:13" ht="15.75" thickBot="1">
      <c r="A125" s="1"/>
      <c r="B125" s="1"/>
      <c r="C125" s="1"/>
      <c r="D125" s="1"/>
      <c r="E125" s="1"/>
      <c r="F125" s="1"/>
      <c r="G125" s="1"/>
      <c r="H125" s="1"/>
      <c r="I125" s="1" t="s">
        <v>214</v>
      </c>
      <c r="J125" s="4">
        <v>30.97</v>
      </c>
      <c r="K125" s="4">
        <v>0</v>
      </c>
      <c r="L125" s="4">
        <f>ROUND((J125-K125),5)</f>
        <v>30.97</v>
      </c>
      <c r="M125" s="18">
        <f>ROUND(IF(K125=0, IF(J125=0, 0, 1), J125/K125),5)</f>
        <v>1</v>
      </c>
    </row>
    <row r="126" spans="1:13">
      <c r="A126" s="1"/>
      <c r="B126" s="1"/>
      <c r="C126" s="1"/>
      <c r="D126" s="1"/>
      <c r="E126" s="1"/>
      <c r="F126" s="1"/>
      <c r="G126" s="1"/>
      <c r="H126" s="1" t="s">
        <v>215</v>
      </c>
      <c r="I126" s="1"/>
      <c r="J126" s="2">
        <f>ROUND(SUM(J123:J125),5)</f>
        <v>172.54</v>
      </c>
      <c r="K126" s="2">
        <f>ROUND(SUM(K123:K125),5)</f>
        <v>1331.12</v>
      </c>
      <c r="L126" s="2">
        <f>ROUND((J126-K126),5)</f>
        <v>-1158.58</v>
      </c>
      <c r="M126" s="15">
        <f>ROUND(IF(K126=0, IF(J126=0, 0, 1), J126/K126),5)</f>
        <v>0.12962000000000001</v>
      </c>
    </row>
    <row r="127" spans="1:13">
      <c r="A127" s="1"/>
      <c r="B127" s="1"/>
      <c r="C127" s="1"/>
      <c r="D127" s="1"/>
      <c r="E127" s="1"/>
      <c r="F127" s="1"/>
      <c r="G127" s="1"/>
      <c r="H127" s="1" t="s">
        <v>216</v>
      </c>
      <c r="I127" s="1"/>
      <c r="J127" s="2"/>
      <c r="K127" s="2"/>
      <c r="L127" s="2"/>
      <c r="M127" s="15"/>
    </row>
    <row r="128" spans="1:13">
      <c r="A128" s="1"/>
      <c r="B128" s="1"/>
      <c r="C128" s="1"/>
      <c r="D128" s="1"/>
      <c r="E128" s="1"/>
      <c r="F128" s="1"/>
      <c r="G128" s="1"/>
      <c r="H128" s="1"/>
      <c r="I128" s="1" t="s">
        <v>217</v>
      </c>
      <c r="J128" s="2">
        <v>0</v>
      </c>
      <c r="K128" s="2">
        <v>0</v>
      </c>
      <c r="L128" s="2">
        <f>ROUND((J128-K128),5)</f>
        <v>0</v>
      </c>
      <c r="M128" s="15">
        <f>ROUND(IF(K128=0, IF(J128=0, 0, 1), J128/K128),5)</f>
        <v>0</v>
      </c>
    </row>
    <row r="129" spans="1:13" ht="15.75" thickBot="1">
      <c r="A129" s="1"/>
      <c r="B129" s="1"/>
      <c r="C129" s="1"/>
      <c r="D129" s="1"/>
      <c r="E129" s="1"/>
      <c r="F129" s="1"/>
      <c r="G129" s="1"/>
      <c r="H129" s="1"/>
      <c r="I129" s="1" t="s">
        <v>218</v>
      </c>
      <c r="J129" s="4">
        <v>0</v>
      </c>
      <c r="K129" s="4">
        <v>0</v>
      </c>
      <c r="L129" s="4">
        <f>ROUND((J129-K129),5)</f>
        <v>0</v>
      </c>
      <c r="M129" s="18">
        <f>ROUND(IF(K129=0, IF(J129=0, 0, 1), J129/K129),5)</f>
        <v>0</v>
      </c>
    </row>
    <row r="130" spans="1:13">
      <c r="A130" s="1"/>
      <c r="B130" s="1"/>
      <c r="C130" s="1"/>
      <c r="D130" s="1"/>
      <c r="E130" s="1"/>
      <c r="F130" s="1"/>
      <c r="G130" s="1"/>
      <c r="H130" s="1" t="s">
        <v>219</v>
      </c>
      <c r="I130" s="1"/>
      <c r="J130" s="2">
        <f>ROUND(SUM(J127:J129),5)</f>
        <v>0</v>
      </c>
      <c r="K130" s="2">
        <f>ROUND(SUM(K127:K129),5)</f>
        <v>0</v>
      </c>
      <c r="L130" s="2">
        <f>ROUND((J130-K130),5)</f>
        <v>0</v>
      </c>
      <c r="M130" s="15">
        <f>ROUND(IF(K130=0, IF(J130=0, 0, 1), J130/K130),5)</f>
        <v>0</v>
      </c>
    </row>
    <row r="131" spans="1:13">
      <c r="A131" s="1"/>
      <c r="B131" s="1"/>
      <c r="C131" s="1"/>
      <c r="D131" s="1"/>
      <c r="E131" s="1"/>
      <c r="F131" s="1"/>
      <c r="G131" s="1"/>
      <c r="H131" s="1" t="s">
        <v>220</v>
      </c>
      <c r="I131" s="1"/>
      <c r="J131" s="2"/>
      <c r="K131" s="2"/>
      <c r="L131" s="2"/>
      <c r="M131" s="15"/>
    </row>
    <row r="132" spans="1:13">
      <c r="A132" s="1"/>
      <c r="B132" s="1"/>
      <c r="C132" s="1"/>
      <c r="D132" s="1"/>
      <c r="E132" s="1"/>
      <c r="F132" s="1"/>
      <c r="G132" s="1"/>
      <c r="H132" s="1"/>
      <c r="I132" s="1" t="s">
        <v>221</v>
      </c>
      <c r="J132" s="2">
        <v>0</v>
      </c>
      <c r="K132" s="2">
        <v>0</v>
      </c>
      <c r="L132" s="2">
        <f t="shared" ref="L132:L137" si="18">ROUND((J132-K132),5)</f>
        <v>0</v>
      </c>
      <c r="M132" s="15">
        <f t="shared" ref="M132:M137" si="19">ROUND(IF(K132=0, IF(J132=0, 0, 1), J132/K132),5)</f>
        <v>0</v>
      </c>
    </row>
    <row r="133" spans="1:13" ht="15.75" thickBot="1">
      <c r="A133" s="1"/>
      <c r="B133" s="1"/>
      <c r="C133" s="1"/>
      <c r="D133" s="1"/>
      <c r="E133" s="1"/>
      <c r="F133" s="1"/>
      <c r="G133" s="1"/>
      <c r="H133" s="1"/>
      <c r="I133" s="1" t="s">
        <v>222</v>
      </c>
      <c r="J133" s="4">
        <v>0</v>
      </c>
      <c r="K133" s="4">
        <v>0</v>
      </c>
      <c r="L133" s="4">
        <f t="shared" si="18"/>
        <v>0</v>
      </c>
      <c r="M133" s="18">
        <f t="shared" si="19"/>
        <v>0</v>
      </c>
    </row>
    <row r="134" spans="1:13">
      <c r="A134" s="1"/>
      <c r="B134" s="1"/>
      <c r="C134" s="1"/>
      <c r="D134" s="1"/>
      <c r="E134" s="1"/>
      <c r="F134" s="1"/>
      <c r="G134" s="1"/>
      <c r="H134" s="1" t="s">
        <v>223</v>
      </c>
      <c r="I134" s="1"/>
      <c r="J134" s="2">
        <f>ROUND(SUM(J131:J133),5)</f>
        <v>0</v>
      </c>
      <c r="K134" s="2">
        <f>ROUND(SUM(K131:K133),5)</f>
        <v>0</v>
      </c>
      <c r="L134" s="2">
        <f t="shared" si="18"/>
        <v>0</v>
      </c>
      <c r="M134" s="15">
        <f t="shared" si="19"/>
        <v>0</v>
      </c>
    </row>
    <row r="135" spans="1:13" ht="15.75" thickBot="1">
      <c r="A135" s="1"/>
      <c r="B135" s="1"/>
      <c r="C135" s="1"/>
      <c r="D135" s="1"/>
      <c r="E135" s="1"/>
      <c r="F135" s="1"/>
      <c r="G135" s="1"/>
      <c r="H135" s="1" t="s">
        <v>224</v>
      </c>
      <c r="I135" s="1"/>
      <c r="J135" s="4">
        <v>0</v>
      </c>
      <c r="K135" s="4">
        <v>0</v>
      </c>
      <c r="L135" s="4">
        <f t="shared" si="18"/>
        <v>0</v>
      </c>
      <c r="M135" s="18">
        <f t="shared" si="19"/>
        <v>0</v>
      </c>
    </row>
    <row r="136" spans="1:13">
      <c r="A136" s="1"/>
      <c r="B136" s="1"/>
      <c r="C136" s="1"/>
      <c r="D136" s="1"/>
      <c r="E136" s="1"/>
      <c r="F136" s="1"/>
      <c r="G136" s="1" t="s">
        <v>225</v>
      </c>
      <c r="H136" s="1"/>
      <c r="I136" s="1"/>
      <c r="J136" s="2">
        <f>ROUND(J122+J126+J130+SUM(J134:J135),5)</f>
        <v>172.54</v>
      </c>
      <c r="K136" s="2">
        <f>ROUND(K122+K126+K130+SUM(K134:K135),5)</f>
        <v>1331.12</v>
      </c>
      <c r="L136" s="2">
        <f t="shared" si="18"/>
        <v>-1158.58</v>
      </c>
      <c r="M136" s="15">
        <f t="shared" si="19"/>
        <v>0.12962000000000001</v>
      </c>
    </row>
    <row r="137" spans="1:13">
      <c r="A137" s="1"/>
      <c r="B137" s="1"/>
      <c r="C137" s="1"/>
      <c r="D137" s="1"/>
      <c r="E137" s="1"/>
      <c r="F137" s="1"/>
      <c r="G137" s="1" t="s">
        <v>226</v>
      </c>
      <c r="H137" s="1"/>
      <c r="I137" s="1"/>
      <c r="J137" s="2">
        <v>0</v>
      </c>
      <c r="K137" s="2">
        <v>0</v>
      </c>
      <c r="L137" s="2">
        <f t="shared" si="18"/>
        <v>0</v>
      </c>
      <c r="M137" s="15">
        <f t="shared" si="19"/>
        <v>0</v>
      </c>
    </row>
    <row r="138" spans="1:13">
      <c r="A138" s="1"/>
      <c r="B138" s="1"/>
      <c r="C138" s="1"/>
      <c r="D138" s="1"/>
      <c r="E138" s="1"/>
      <c r="F138" s="1"/>
      <c r="G138" s="1" t="s">
        <v>227</v>
      </c>
      <c r="H138" s="1"/>
      <c r="I138" s="1"/>
      <c r="J138" s="2"/>
      <c r="K138" s="2"/>
      <c r="L138" s="2"/>
      <c r="M138" s="15"/>
    </row>
    <row r="139" spans="1:13">
      <c r="A139" s="1"/>
      <c r="B139" s="1"/>
      <c r="C139" s="1"/>
      <c r="D139" s="1"/>
      <c r="E139" s="1"/>
      <c r="F139" s="1"/>
      <c r="G139" s="1"/>
      <c r="H139" s="1" t="s">
        <v>228</v>
      </c>
      <c r="I139" s="1"/>
      <c r="J139" s="2">
        <v>145.4</v>
      </c>
      <c r="K139" s="2">
        <v>235.83</v>
      </c>
      <c r="L139" s="2">
        <f t="shared" ref="L139:L145" si="20">ROUND((J139-K139),5)</f>
        <v>-90.43</v>
      </c>
      <c r="M139" s="15">
        <f t="shared" ref="M139:M145" si="21">ROUND(IF(K139=0, IF(J139=0, 0, 1), J139/K139),5)</f>
        <v>0.61655000000000004</v>
      </c>
    </row>
    <row r="140" spans="1:13">
      <c r="A140" s="1"/>
      <c r="B140" s="1"/>
      <c r="C140" s="1"/>
      <c r="D140" s="1"/>
      <c r="E140" s="1"/>
      <c r="F140" s="1"/>
      <c r="G140" s="1"/>
      <c r="H140" s="1" t="s">
        <v>229</v>
      </c>
      <c r="I140" s="1"/>
      <c r="J140" s="2">
        <v>200.2</v>
      </c>
      <c r="K140" s="2">
        <v>121.58</v>
      </c>
      <c r="L140" s="2">
        <f t="shared" si="20"/>
        <v>78.62</v>
      </c>
      <c r="M140" s="15">
        <f t="shared" si="21"/>
        <v>1.6466499999999999</v>
      </c>
    </row>
    <row r="141" spans="1:13">
      <c r="A141" s="1"/>
      <c r="B141" s="1"/>
      <c r="C141" s="1"/>
      <c r="D141" s="1"/>
      <c r="E141" s="1"/>
      <c r="F141" s="1"/>
      <c r="G141" s="1"/>
      <c r="H141" s="1" t="s">
        <v>230</v>
      </c>
      <c r="I141" s="1"/>
      <c r="J141" s="2">
        <v>413.28</v>
      </c>
      <c r="K141" s="2">
        <v>901.78</v>
      </c>
      <c r="L141" s="2">
        <f t="shared" si="20"/>
        <v>-488.5</v>
      </c>
      <c r="M141" s="15">
        <f t="shared" si="21"/>
        <v>0.45828999999999998</v>
      </c>
    </row>
    <row r="142" spans="1:13">
      <c r="A142" s="1"/>
      <c r="B142" s="1"/>
      <c r="C142" s="1"/>
      <c r="D142" s="1"/>
      <c r="E142" s="1"/>
      <c r="F142" s="1"/>
      <c r="G142" s="1"/>
      <c r="H142" s="1" t="s">
        <v>231</v>
      </c>
      <c r="I142" s="1"/>
      <c r="J142" s="2">
        <v>101.9</v>
      </c>
      <c r="K142" s="2">
        <v>87.07</v>
      </c>
      <c r="L142" s="2">
        <f t="shared" si="20"/>
        <v>14.83</v>
      </c>
      <c r="M142" s="15">
        <f t="shared" si="21"/>
        <v>1.17032</v>
      </c>
    </row>
    <row r="143" spans="1:13">
      <c r="A143" s="1"/>
      <c r="B143" s="1"/>
      <c r="C143" s="1"/>
      <c r="D143" s="1"/>
      <c r="E143" s="1"/>
      <c r="F143" s="1"/>
      <c r="G143" s="1"/>
      <c r="H143" s="1" t="s">
        <v>232</v>
      </c>
      <c r="I143" s="1"/>
      <c r="J143" s="2">
        <v>101.9</v>
      </c>
      <c r="K143" s="2">
        <v>87.07</v>
      </c>
      <c r="L143" s="2">
        <f t="shared" si="20"/>
        <v>14.83</v>
      </c>
      <c r="M143" s="15">
        <f t="shared" si="21"/>
        <v>1.17032</v>
      </c>
    </row>
    <row r="144" spans="1:13" ht="15.75" thickBot="1">
      <c r="A144" s="1"/>
      <c r="B144" s="1"/>
      <c r="C144" s="1"/>
      <c r="D144" s="1"/>
      <c r="E144" s="1"/>
      <c r="F144" s="1"/>
      <c r="G144" s="1"/>
      <c r="H144" s="1" t="s">
        <v>233</v>
      </c>
      <c r="I144" s="1"/>
      <c r="J144" s="4">
        <v>0</v>
      </c>
      <c r="K144" s="4">
        <v>0</v>
      </c>
      <c r="L144" s="4">
        <f t="shared" si="20"/>
        <v>0</v>
      </c>
      <c r="M144" s="18">
        <f t="shared" si="21"/>
        <v>0</v>
      </c>
    </row>
    <row r="145" spans="1:13">
      <c r="A145" s="1"/>
      <c r="B145" s="1"/>
      <c r="C145" s="1"/>
      <c r="D145" s="1"/>
      <c r="E145" s="1"/>
      <c r="F145" s="1"/>
      <c r="G145" s="1" t="s">
        <v>234</v>
      </c>
      <c r="H145" s="1"/>
      <c r="I145" s="1"/>
      <c r="J145" s="2">
        <f>ROUND(SUM(J138:J144),5)</f>
        <v>962.68</v>
      </c>
      <c r="K145" s="2">
        <f>ROUND(SUM(K138:K144),5)</f>
        <v>1433.33</v>
      </c>
      <c r="L145" s="2">
        <f t="shared" si="20"/>
        <v>-470.65</v>
      </c>
      <c r="M145" s="15">
        <f t="shared" si="21"/>
        <v>0.67164000000000001</v>
      </c>
    </row>
    <row r="146" spans="1:13">
      <c r="A146" s="1"/>
      <c r="B146" s="1"/>
      <c r="C146" s="1"/>
      <c r="D146" s="1"/>
      <c r="E146" s="1"/>
      <c r="F146" s="1"/>
      <c r="G146" s="1" t="s">
        <v>235</v>
      </c>
      <c r="H146" s="1"/>
      <c r="I146" s="1"/>
      <c r="J146" s="2"/>
      <c r="K146" s="2"/>
      <c r="L146" s="2"/>
      <c r="M146" s="15"/>
    </row>
    <row r="147" spans="1:13">
      <c r="A147" s="1"/>
      <c r="B147" s="1"/>
      <c r="C147" s="1"/>
      <c r="D147" s="1"/>
      <c r="E147" s="1"/>
      <c r="F147" s="1"/>
      <c r="G147" s="1"/>
      <c r="H147" s="1" t="s">
        <v>236</v>
      </c>
      <c r="I147" s="1"/>
      <c r="J147" s="2"/>
      <c r="K147" s="2"/>
      <c r="L147" s="2"/>
      <c r="M147" s="15"/>
    </row>
    <row r="148" spans="1:13">
      <c r="A148" s="1"/>
      <c r="B148" s="1"/>
      <c r="C148" s="1"/>
      <c r="D148" s="1"/>
      <c r="E148" s="1"/>
      <c r="F148" s="1"/>
      <c r="G148" s="1"/>
      <c r="H148" s="1"/>
      <c r="I148" s="1" t="s">
        <v>237</v>
      </c>
      <c r="J148" s="2">
        <v>1010.6</v>
      </c>
      <c r="K148" s="2">
        <v>1643.56</v>
      </c>
      <c r="L148" s="2">
        <f t="shared" ref="L148:L161" si="22">ROUND((J148-K148),5)</f>
        <v>-632.96</v>
      </c>
      <c r="M148" s="15">
        <f t="shared" ref="M148:M161" si="23">ROUND(IF(K148=0, IF(J148=0, 0, 1), J148/K148),5)</f>
        <v>0.61487999999999998</v>
      </c>
    </row>
    <row r="149" spans="1:13">
      <c r="A149" s="1"/>
      <c r="B149" s="1"/>
      <c r="C149" s="1"/>
      <c r="D149" s="1"/>
      <c r="E149" s="1"/>
      <c r="F149" s="1"/>
      <c r="G149" s="1"/>
      <c r="H149" s="1"/>
      <c r="I149" s="1" t="s">
        <v>238</v>
      </c>
      <c r="J149" s="2">
        <v>20.68</v>
      </c>
      <c r="K149" s="2">
        <v>92.31</v>
      </c>
      <c r="L149" s="2">
        <f t="shared" si="22"/>
        <v>-71.63</v>
      </c>
      <c r="M149" s="15">
        <f t="shared" si="23"/>
        <v>0.22403000000000001</v>
      </c>
    </row>
    <row r="150" spans="1:13">
      <c r="A150" s="1"/>
      <c r="B150" s="1"/>
      <c r="C150" s="1"/>
      <c r="D150" s="1"/>
      <c r="E150" s="1"/>
      <c r="F150" s="1"/>
      <c r="G150" s="1"/>
      <c r="H150" s="1"/>
      <c r="I150" s="1" t="s">
        <v>239</v>
      </c>
      <c r="J150" s="2">
        <v>27.82</v>
      </c>
      <c r="K150" s="2">
        <v>50.32</v>
      </c>
      <c r="L150" s="2">
        <f t="shared" si="22"/>
        <v>-22.5</v>
      </c>
      <c r="M150" s="15">
        <f t="shared" si="23"/>
        <v>0.55286000000000002</v>
      </c>
    </row>
    <row r="151" spans="1:13" ht="15.75" thickBot="1">
      <c r="A151" s="1"/>
      <c r="B151" s="1"/>
      <c r="C151" s="1"/>
      <c r="D151" s="1"/>
      <c r="E151" s="1"/>
      <c r="F151" s="1"/>
      <c r="G151" s="1"/>
      <c r="H151" s="1"/>
      <c r="I151" s="1" t="s">
        <v>240</v>
      </c>
      <c r="J151" s="4">
        <v>0</v>
      </c>
      <c r="K151" s="4">
        <v>0</v>
      </c>
      <c r="L151" s="4">
        <f t="shared" si="22"/>
        <v>0</v>
      </c>
      <c r="M151" s="18">
        <f t="shared" si="23"/>
        <v>0</v>
      </c>
    </row>
    <row r="152" spans="1:13">
      <c r="A152" s="1"/>
      <c r="B152" s="1"/>
      <c r="C152" s="1"/>
      <c r="D152" s="1"/>
      <c r="E152" s="1"/>
      <c r="F152" s="1"/>
      <c r="G152" s="1"/>
      <c r="H152" s="1" t="s">
        <v>241</v>
      </c>
      <c r="I152" s="1"/>
      <c r="J152" s="2">
        <f>ROUND(SUM(J147:J151),5)</f>
        <v>1059.0999999999999</v>
      </c>
      <c r="K152" s="2">
        <f>ROUND(SUM(K147:K151),5)</f>
        <v>1786.19</v>
      </c>
      <c r="L152" s="2">
        <f t="shared" si="22"/>
        <v>-727.09</v>
      </c>
      <c r="M152" s="15">
        <f t="shared" si="23"/>
        <v>0.59294000000000002</v>
      </c>
    </row>
    <row r="153" spans="1:13">
      <c r="A153" s="1"/>
      <c r="B153" s="1"/>
      <c r="C153" s="1"/>
      <c r="D153" s="1"/>
      <c r="E153" s="1"/>
      <c r="F153" s="1"/>
      <c r="G153" s="1"/>
      <c r="H153" s="1" t="s">
        <v>242</v>
      </c>
      <c r="I153" s="1"/>
      <c r="J153" s="2">
        <v>0</v>
      </c>
      <c r="K153" s="2">
        <v>175.13</v>
      </c>
      <c r="L153" s="2">
        <f t="shared" si="22"/>
        <v>-175.13</v>
      </c>
      <c r="M153" s="15">
        <f t="shared" si="23"/>
        <v>0</v>
      </c>
    </row>
    <row r="154" spans="1:13">
      <c r="A154" s="1"/>
      <c r="B154" s="1"/>
      <c r="C154" s="1"/>
      <c r="D154" s="1"/>
      <c r="E154" s="1"/>
      <c r="F154" s="1"/>
      <c r="G154" s="1"/>
      <c r="H154" s="1" t="s">
        <v>243</v>
      </c>
      <c r="I154" s="1"/>
      <c r="J154" s="2">
        <v>153.19999999999999</v>
      </c>
      <c r="K154" s="2">
        <v>183.33</v>
      </c>
      <c r="L154" s="2">
        <f t="shared" si="22"/>
        <v>-30.13</v>
      </c>
      <c r="M154" s="15">
        <f t="shared" si="23"/>
        <v>0.83565</v>
      </c>
    </row>
    <row r="155" spans="1:13" ht="15.75" thickBot="1">
      <c r="A155" s="1"/>
      <c r="B155" s="1"/>
      <c r="C155" s="1"/>
      <c r="D155" s="1"/>
      <c r="E155" s="1"/>
      <c r="F155" s="1"/>
      <c r="G155" s="1"/>
      <c r="H155" s="1" t="s">
        <v>244</v>
      </c>
      <c r="I155" s="1"/>
      <c r="J155" s="4">
        <v>0</v>
      </c>
      <c r="K155" s="4">
        <v>0</v>
      </c>
      <c r="L155" s="4">
        <f t="shared" si="22"/>
        <v>0</v>
      </c>
      <c r="M155" s="18">
        <f t="shared" si="23"/>
        <v>0</v>
      </c>
    </row>
    <row r="156" spans="1:13">
      <c r="A156" s="1"/>
      <c r="B156" s="1"/>
      <c r="C156" s="1"/>
      <c r="D156" s="1"/>
      <c r="E156" s="1"/>
      <c r="F156" s="1"/>
      <c r="G156" s="1" t="s">
        <v>245</v>
      </c>
      <c r="H156" s="1"/>
      <c r="I156" s="1"/>
      <c r="J156" s="2">
        <f>ROUND(J146+SUM(J152:J155),5)</f>
        <v>1212.3</v>
      </c>
      <c r="K156" s="2">
        <f>ROUND(K146+SUM(K152:K155),5)</f>
        <v>2144.65</v>
      </c>
      <c r="L156" s="2">
        <f t="shared" si="22"/>
        <v>-932.35</v>
      </c>
      <c r="M156" s="15">
        <f t="shared" si="23"/>
        <v>0.56527000000000005</v>
      </c>
    </row>
    <row r="157" spans="1:13">
      <c r="A157" s="1"/>
      <c r="B157" s="1"/>
      <c r="C157" s="1"/>
      <c r="D157" s="1"/>
      <c r="E157" s="1"/>
      <c r="F157" s="1"/>
      <c r="G157" s="1" t="s">
        <v>246</v>
      </c>
      <c r="H157" s="1"/>
      <c r="I157" s="1"/>
      <c r="J157" s="2">
        <v>183</v>
      </c>
      <c r="K157" s="2">
        <v>172.75</v>
      </c>
      <c r="L157" s="2">
        <f t="shared" si="22"/>
        <v>10.25</v>
      </c>
      <c r="M157" s="15">
        <f t="shared" si="23"/>
        <v>1.0593300000000001</v>
      </c>
    </row>
    <row r="158" spans="1:13" ht="15.75" thickBot="1">
      <c r="A158" s="1"/>
      <c r="B158" s="1"/>
      <c r="C158" s="1"/>
      <c r="D158" s="1"/>
      <c r="E158" s="1"/>
      <c r="F158" s="1"/>
      <c r="G158" s="1" t="s">
        <v>247</v>
      </c>
      <c r="H158" s="1"/>
      <c r="I158" s="1"/>
      <c r="J158" s="4">
        <v>0</v>
      </c>
      <c r="K158" s="4">
        <v>0</v>
      </c>
      <c r="L158" s="4">
        <f t="shared" si="22"/>
        <v>0</v>
      </c>
      <c r="M158" s="18">
        <f t="shared" si="23"/>
        <v>0</v>
      </c>
    </row>
    <row r="159" spans="1:13">
      <c r="A159" s="1"/>
      <c r="B159" s="1"/>
      <c r="C159" s="1"/>
      <c r="D159" s="1"/>
      <c r="E159" s="1"/>
      <c r="F159" s="1" t="s">
        <v>248</v>
      </c>
      <c r="G159" s="1"/>
      <c r="H159" s="1"/>
      <c r="I159" s="1"/>
      <c r="J159" s="2">
        <f>ROUND(SUM(J120:J121)+SUM(J136:J137)+J145+SUM(J156:J158),5)</f>
        <v>2530.52</v>
      </c>
      <c r="K159" s="2">
        <f>ROUND(SUM(K120:K121)+SUM(K136:K137)+K145+SUM(K156:K158),5)</f>
        <v>5581.85</v>
      </c>
      <c r="L159" s="2">
        <f t="shared" si="22"/>
        <v>-3051.33</v>
      </c>
      <c r="M159" s="15">
        <f t="shared" si="23"/>
        <v>0.45334999999999998</v>
      </c>
    </row>
    <row r="160" spans="1:13" ht="15.75" thickBot="1">
      <c r="A160" s="1"/>
      <c r="B160" s="1"/>
      <c r="C160" s="1"/>
      <c r="D160" s="1"/>
      <c r="E160" s="1"/>
      <c r="F160" s="1" t="s">
        <v>249</v>
      </c>
      <c r="G160" s="1"/>
      <c r="H160" s="1"/>
      <c r="I160" s="1"/>
      <c r="J160" s="4">
        <v>0</v>
      </c>
      <c r="K160" s="4">
        <v>0</v>
      </c>
      <c r="L160" s="4">
        <f t="shared" si="22"/>
        <v>0</v>
      </c>
      <c r="M160" s="18">
        <f t="shared" si="23"/>
        <v>0</v>
      </c>
    </row>
    <row r="161" spans="1:13">
      <c r="A161" s="1"/>
      <c r="B161" s="1"/>
      <c r="C161" s="1"/>
      <c r="D161" s="1"/>
      <c r="E161" s="1" t="s">
        <v>250</v>
      </c>
      <c r="F161" s="1"/>
      <c r="G161" s="1"/>
      <c r="H161" s="1"/>
      <c r="I161" s="1"/>
      <c r="J161" s="2">
        <f>ROUND(SUM(J43:J49)+J54+J62+J71+J112+J119+SUM(J159:J160),5)</f>
        <v>100367.97</v>
      </c>
      <c r="K161" s="2">
        <f>ROUND(SUM(K43:K49)+K54+K62+K71+K112+K119+SUM(K159:K160),5)</f>
        <v>107844.33</v>
      </c>
      <c r="L161" s="2">
        <f t="shared" si="22"/>
        <v>-7476.36</v>
      </c>
      <c r="M161" s="15">
        <f t="shared" si="23"/>
        <v>0.93067</v>
      </c>
    </row>
    <row r="162" spans="1:13">
      <c r="A162" s="1"/>
      <c r="B162" s="1"/>
      <c r="C162" s="1"/>
      <c r="D162" s="1"/>
      <c r="E162" s="1" t="s">
        <v>251</v>
      </c>
      <c r="F162" s="1"/>
      <c r="G162" s="1"/>
      <c r="H162" s="1"/>
      <c r="I162" s="1"/>
      <c r="J162" s="2"/>
      <c r="K162" s="2"/>
      <c r="L162" s="2"/>
      <c r="M162" s="15"/>
    </row>
    <row r="163" spans="1:13">
      <c r="A163" s="1"/>
      <c r="B163" s="1"/>
      <c r="C163" s="1"/>
      <c r="D163" s="1"/>
      <c r="E163" s="1"/>
      <c r="F163" s="1" t="s">
        <v>252</v>
      </c>
      <c r="G163" s="1"/>
      <c r="H163" s="1"/>
      <c r="I163" s="1"/>
      <c r="J163" s="2">
        <v>585.36</v>
      </c>
      <c r="K163" s="2">
        <v>77.13</v>
      </c>
      <c r="L163" s="2">
        <f>ROUND((J163-K163),5)</f>
        <v>508.23</v>
      </c>
      <c r="M163" s="15">
        <f>ROUND(IF(K163=0, IF(J163=0, 0, 1), J163/K163),5)</f>
        <v>7.5892600000000003</v>
      </c>
    </row>
    <row r="164" spans="1:13">
      <c r="A164" s="1"/>
      <c r="B164" s="1"/>
      <c r="C164" s="1"/>
      <c r="D164" s="1"/>
      <c r="E164" s="1"/>
      <c r="F164" s="1" t="s">
        <v>253</v>
      </c>
      <c r="G164" s="1"/>
      <c r="H164" s="1"/>
      <c r="I164" s="1"/>
      <c r="J164" s="2">
        <v>0</v>
      </c>
      <c r="K164" s="2">
        <v>83.33</v>
      </c>
      <c r="L164" s="2">
        <f>ROUND((J164-K164),5)</f>
        <v>-83.33</v>
      </c>
      <c r="M164" s="15">
        <f>ROUND(IF(K164=0, IF(J164=0, 0, 1), J164/K164),5)</f>
        <v>0</v>
      </c>
    </row>
    <row r="165" spans="1:13" ht="15.75" thickBot="1">
      <c r="A165" s="1"/>
      <c r="B165" s="1"/>
      <c r="C165" s="1"/>
      <c r="D165" s="1"/>
      <c r="E165" s="1"/>
      <c r="F165" s="1" t="s">
        <v>254</v>
      </c>
      <c r="G165" s="1"/>
      <c r="H165" s="1"/>
      <c r="I165" s="1"/>
      <c r="J165" s="4">
        <v>0</v>
      </c>
      <c r="K165" s="4">
        <v>0</v>
      </c>
      <c r="L165" s="4">
        <f>ROUND((J165-K165),5)</f>
        <v>0</v>
      </c>
      <c r="M165" s="18">
        <f>ROUND(IF(K165=0, IF(J165=0, 0, 1), J165/K165),5)</f>
        <v>0</v>
      </c>
    </row>
    <row r="166" spans="1:13">
      <c r="A166" s="1"/>
      <c r="B166" s="1"/>
      <c r="C166" s="1"/>
      <c r="D166" s="1"/>
      <c r="E166" s="1" t="s">
        <v>255</v>
      </c>
      <c r="F166" s="1"/>
      <c r="G166" s="1"/>
      <c r="H166" s="1"/>
      <c r="I166" s="1"/>
      <c r="J166" s="2">
        <f>ROUND(SUM(J162:J165),5)</f>
        <v>585.36</v>
      </c>
      <c r="K166" s="2">
        <f>ROUND(SUM(K162:K165),5)</f>
        <v>160.46</v>
      </c>
      <c r="L166" s="2">
        <f>ROUND((J166-K166),5)</f>
        <v>424.9</v>
      </c>
      <c r="M166" s="15">
        <f>ROUND(IF(K166=0, IF(J166=0, 0, 1), J166/K166),5)</f>
        <v>3.6480100000000002</v>
      </c>
    </row>
    <row r="167" spans="1:13">
      <c r="A167" s="1"/>
      <c r="B167" s="1"/>
      <c r="C167" s="1"/>
      <c r="D167" s="1"/>
      <c r="E167" s="1" t="s">
        <v>256</v>
      </c>
      <c r="F167" s="1"/>
      <c r="G167" s="1"/>
      <c r="H167" s="1"/>
      <c r="I167" s="1"/>
      <c r="J167" s="2"/>
      <c r="K167" s="2"/>
      <c r="L167" s="2"/>
      <c r="M167" s="15"/>
    </row>
    <row r="168" spans="1:13">
      <c r="A168" s="1"/>
      <c r="B168" s="1"/>
      <c r="C168" s="1"/>
      <c r="D168" s="1"/>
      <c r="E168" s="1"/>
      <c r="F168" s="1" t="s">
        <v>257</v>
      </c>
      <c r="G168" s="1"/>
      <c r="H168" s="1"/>
      <c r="I168" s="1"/>
      <c r="J168" s="2">
        <v>196</v>
      </c>
      <c r="K168" s="2">
        <v>0</v>
      </c>
      <c r="L168" s="2">
        <f t="shared" ref="L168:L174" si="24">ROUND((J168-K168),5)</f>
        <v>196</v>
      </c>
      <c r="M168" s="15">
        <f t="shared" ref="M168:M174" si="25">ROUND(IF(K168=0, IF(J168=0, 0, 1), J168/K168),5)</f>
        <v>1</v>
      </c>
    </row>
    <row r="169" spans="1:13">
      <c r="A169" s="1"/>
      <c r="B169" s="1"/>
      <c r="C169" s="1"/>
      <c r="D169" s="1"/>
      <c r="E169" s="1"/>
      <c r="F169" s="1" t="s">
        <v>258</v>
      </c>
      <c r="G169" s="1"/>
      <c r="H169" s="1"/>
      <c r="I169" s="1"/>
      <c r="J169" s="2">
        <v>0</v>
      </c>
      <c r="K169" s="2">
        <v>1076.72</v>
      </c>
      <c r="L169" s="2">
        <f t="shared" si="24"/>
        <v>-1076.72</v>
      </c>
      <c r="M169" s="15">
        <f t="shared" si="25"/>
        <v>0</v>
      </c>
    </row>
    <row r="170" spans="1:13">
      <c r="A170" s="1"/>
      <c r="B170" s="1"/>
      <c r="C170" s="1"/>
      <c r="D170" s="1"/>
      <c r="E170" s="1"/>
      <c r="F170" s="1" t="s">
        <v>259</v>
      </c>
      <c r="G170" s="1"/>
      <c r="H170" s="1"/>
      <c r="I170" s="1"/>
      <c r="J170" s="2">
        <v>185.01</v>
      </c>
      <c r="K170" s="2">
        <v>100.27</v>
      </c>
      <c r="L170" s="2">
        <f t="shared" si="24"/>
        <v>84.74</v>
      </c>
      <c r="M170" s="15">
        <f t="shared" si="25"/>
        <v>1.8451200000000001</v>
      </c>
    </row>
    <row r="171" spans="1:13">
      <c r="A171" s="1"/>
      <c r="B171" s="1"/>
      <c r="C171" s="1"/>
      <c r="D171" s="1"/>
      <c r="E171" s="1"/>
      <c r="F171" s="1" t="s">
        <v>260</v>
      </c>
      <c r="G171" s="1"/>
      <c r="H171" s="1"/>
      <c r="I171" s="1"/>
      <c r="J171" s="2">
        <v>-7725.6</v>
      </c>
      <c r="K171" s="2">
        <v>0</v>
      </c>
      <c r="L171" s="2">
        <f t="shared" si="24"/>
        <v>-7725.6</v>
      </c>
      <c r="M171" s="15">
        <f t="shared" si="25"/>
        <v>1</v>
      </c>
    </row>
    <row r="172" spans="1:13">
      <c r="A172" s="1"/>
      <c r="B172" s="1"/>
      <c r="C172" s="1"/>
      <c r="D172" s="1"/>
      <c r="E172" s="1"/>
      <c r="F172" s="1" t="s">
        <v>261</v>
      </c>
      <c r="G172" s="1"/>
      <c r="H172" s="1"/>
      <c r="I172" s="1"/>
      <c r="J172" s="2">
        <v>0</v>
      </c>
      <c r="K172" s="2">
        <v>0</v>
      </c>
      <c r="L172" s="2">
        <f t="shared" si="24"/>
        <v>0</v>
      </c>
      <c r="M172" s="15">
        <f t="shared" si="25"/>
        <v>0</v>
      </c>
    </row>
    <row r="173" spans="1:13" ht="15.75" thickBot="1">
      <c r="A173" s="1"/>
      <c r="B173" s="1"/>
      <c r="C173" s="1"/>
      <c r="D173" s="1"/>
      <c r="E173" s="1"/>
      <c r="F173" s="1" t="s">
        <v>262</v>
      </c>
      <c r="G173" s="1"/>
      <c r="H173" s="1"/>
      <c r="I173" s="1"/>
      <c r="J173" s="4">
        <v>0</v>
      </c>
      <c r="K173" s="4">
        <v>0</v>
      </c>
      <c r="L173" s="4">
        <f t="shared" si="24"/>
        <v>0</v>
      </c>
      <c r="M173" s="18">
        <f t="shared" si="25"/>
        <v>0</v>
      </c>
    </row>
    <row r="174" spans="1:13">
      <c r="A174" s="1"/>
      <c r="B174" s="1"/>
      <c r="C174" s="1"/>
      <c r="D174" s="1"/>
      <c r="E174" s="1" t="s">
        <v>263</v>
      </c>
      <c r="F174" s="1"/>
      <c r="G174" s="1"/>
      <c r="H174" s="1"/>
      <c r="I174" s="1"/>
      <c r="J174" s="2">
        <f>ROUND(SUM(J167:J173),5)</f>
        <v>-7344.59</v>
      </c>
      <c r="K174" s="2">
        <f>ROUND(SUM(K167:K173),5)</f>
        <v>1176.99</v>
      </c>
      <c r="L174" s="2">
        <f t="shared" si="24"/>
        <v>-8521.58</v>
      </c>
      <c r="M174" s="15">
        <f t="shared" si="25"/>
        <v>-6.2401499999999999</v>
      </c>
    </row>
    <row r="175" spans="1:13">
      <c r="A175" s="1"/>
      <c r="B175" s="1"/>
      <c r="C175" s="1"/>
      <c r="D175" s="1"/>
      <c r="E175" s="1" t="s">
        <v>264</v>
      </c>
      <c r="F175" s="1"/>
      <c r="G175" s="1"/>
      <c r="H175" s="1"/>
      <c r="I175" s="1"/>
      <c r="J175" s="2"/>
      <c r="K175" s="2"/>
      <c r="L175" s="2"/>
      <c r="M175" s="15"/>
    </row>
    <row r="176" spans="1:13">
      <c r="A176" s="1"/>
      <c r="B176" s="1"/>
      <c r="C176" s="1"/>
      <c r="D176" s="1"/>
      <c r="E176" s="1"/>
      <c r="F176" s="1" t="s">
        <v>265</v>
      </c>
      <c r="G176" s="1"/>
      <c r="H176" s="1"/>
      <c r="I176" s="1"/>
      <c r="J176" s="2">
        <v>0</v>
      </c>
      <c r="K176" s="2">
        <v>0</v>
      </c>
      <c r="L176" s="2">
        <f>ROUND((J176-K176),5)</f>
        <v>0</v>
      </c>
      <c r="M176" s="15">
        <f>ROUND(IF(K176=0, IF(J176=0, 0, 1), J176/K176),5)</f>
        <v>0</v>
      </c>
    </row>
    <row r="177" spans="1:13">
      <c r="A177" s="1"/>
      <c r="B177" s="1"/>
      <c r="C177" s="1"/>
      <c r="D177" s="1"/>
      <c r="E177" s="1"/>
      <c r="F177" s="1" t="s">
        <v>266</v>
      </c>
      <c r="G177" s="1"/>
      <c r="H177" s="1"/>
      <c r="I177" s="1"/>
      <c r="J177" s="2">
        <v>0</v>
      </c>
      <c r="K177" s="2">
        <v>83.33</v>
      </c>
      <c r="L177" s="2">
        <f>ROUND((J177-K177),5)</f>
        <v>-83.33</v>
      </c>
      <c r="M177" s="15">
        <f>ROUND(IF(K177=0, IF(J177=0, 0, 1), J177/K177),5)</f>
        <v>0</v>
      </c>
    </row>
    <row r="178" spans="1:13">
      <c r="A178" s="1"/>
      <c r="B178" s="1"/>
      <c r="C178" s="1"/>
      <c r="D178" s="1"/>
      <c r="E178" s="1"/>
      <c r="F178" s="1" t="s">
        <v>267</v>
      </c>
      <c r="G178" s="1"/>
      <c r="H178" s="1"/>
      <c r="I178" s="1"/>
      <c r="J178" s="2">
        <v>735.22</v>
      </c>
      <c r="K178" s="2">
        <v>719.13</v>
      </c>
      <c r="L178" s="2">
        <f>ROUND((J178-K178),5)</f>
        <v>16.09</v>
      </c>
      <c r="M178" s="15">
        <f>ROUND(IF(K178=0, IF(J178=0, 0, 1), J178/K178),5)</f>
        <v>1.02237</v>
      </c>
    </row>
    <row r="179" spans="1:13">
      <c r="A179" s="1"/>
      <c r="B179" s="1"/>
      <c r="C179" s="1"/>
      <c r="D179" s="1"/>
      <c r="E179" s="1"/>
      <c r="F179" s="1" t="s">
        <v>268</v>
      </c>
      <c r="G179" s="1"/>
      <c r="H179" s="1"/>
      <c r="I179" s="1"/>
      <c r="J179" s="2"/>
      <c r="K179" s="2"/>
      <c r="L179" s="2"/>
      <c r="M179" s="15"/>
    </row>
    <row r="180" spans="1:13">
      <c r="A180" s="1"/>
      <c r="B180" s="1"/>
      <c r="C180" s="1"/>
      <c r="D180" s="1"/>
      <c r="E180" s="1"/>
      <c r="F180" s="1"/>
      <c r="G180" s="1" t="s">
        <v>269</v>
      </c>
      <c r="H180" s="1"/>
      <c r="I180" s="1"/>
      <c r="J180" s="2">
        <v>0</v>
      </c>
      <c r="K180" s="2">
        <v>500</v>
      </c>
      <c r="L180" s="2">
        <f t="shared" ref="L180:L190" si="26">ROUND((J180-K180),5)</f>
        <v>-500</v>
      </c>
      <c r="M180" s="15">
        <f t="shared" ref="M180:M190" si="27">ROUND(IF(K180=0, IF(J180=0, 0, 1), J180/K180),5)</f>
        <v>0</v>
      </c>
    </row>
    <row r="181" spans="1:13">
      <c r="A181" s="1"/>
      <c r="B181" s="1"/>
      <c r="C181" s="1"/>
      <c r="D181" s="1"/>
      <c r="E181" s="1"/>
      <c r="F181" s="1"/>
      <c r="G181" s="1" t="s">
        <v>270</v>
      </c>
      <c r="H181" s="1"/>
      <c r="I181" s="1"/>
      <c r="J181" s="2">
        <v>4850.45</v>
      </c>
      <c r="K181" s="2">
        <v>0</v>
      </c>
      <c r="L181" s="2">
        <f t="shared" si="26"/>
        <v>4850.45</v>
      </c>
      <c r="M181" s="15">
        <f t="shared" si="27"/>
        <v>1</v>
      </c>
    </row>
    <row r="182" spans="1:13">
      <c r="A182" s="1"/>
      <c r="B182" s="1"/>
      <c r="C182" s="1"/>
      <c r="D182" s="1"/>
      <c r="E182" s="1"/>
      <c r="F182" s="1"/>
      <c r="G182" s="1" t="s">
        <v>271</v>
      </c>
      <c r="H182" s="1"/>
      <c r="I182" s="1"/>
      <c r="J182" s="2">
        <v>0</v>
      </c>
      <c r="K182" s="2">
        <v>0</v>
      </c>
      <c r="L182" s="2">
        <f t="shared" si="26"/>
        <v>0</v>
      </c>
      <c r="M182" s="15">
        <f t="shared" si="27"/>
        <v>0</v>
      </c>
    </row>
    <row r="183" spans="1:13">
      <c r="A183" s="1"/>
      <c r="B183" s="1"/>
      <c r="C183" s="1"/>
      <c r="D183" s="1"/>
      <c r="E183" s="1"/>
      <c r="F183" s="1"/>
      <c r="G183" s="1" t="s">
        <v>272</v>
      </c>
      <c r="H183" s="1"/>
      <c r="I183" s="1"/>
      <c r="J183" s="2">
        <v>838</v>
      </c>
      <c r="K183" s="2">
        <v>0</v>
      </c>
      <c r="L183" s="2">
        <f t="shared" si="26"/>
        <v>838</v>
      </c>
      <c r="M183" s="15">
        <f t="shared" si="27"/>
        <v>1</v>
      </c>
    </row>
    <row r="184" spans="1:13">
      <c r="A184" s="1"/>
      <c r="B184" s="1"/>
      <c r="C184" s="1"/>
      <c r="D184" s="1"/>
      <c r="E184" s="1"/>
      <c r="F184" s="1"/>
      <c r="G184" s="1" t="s">
        <v>273</v>
      </c>
      <c r="H184" s="1"/>
      <c r="I184" s="1"/>
      <c r="J184" s="2">
        <v>0</v>
      </c>
      <c r="K184" s="2">
        <v>125</v>
      </c>
      <c r="L184" s="2">
        <f t="shared" si="26"/>
        <v>-125</v>
      </c>
      <c r="M184" s="15">
        <f t="shared" si="27"/>
        <v>0</v>
      </c>
    </row>
    <row r="185" spans="1:13">
      <c r="A185" s="1"/>
      <c r="B185" s="1"/>
      <c r="C185" s="1"/>
      <c r="D185" s="1"/>
      <c r="E185" s="1"/>
      <c r="F185" s="1"/>
      <c r="G185" s="1" t="s">
        <v>274</v>
      </c>
      <c r="H185" s="1"/>
      <c r="I185" s="1"/>
      <c r="J185" s="2">
        <v>120.82</v>
      </c>
      <c r="K185" s="2">
        <v>495.53</v>
      </c>
      <c r="L185" s="2">
        <f t="shared" si="26"/>
        <v>-374.71</v>
      </c>
      <c r="M185" s="15">
        <f t="shared" si="27"/>
        <v>0.24382000000000001</v>
      </c>
    </row>
    <row r="186" spans="1:13">
      <c r="A186" s="1"/>
      <c r="B186" s="1"/>
      <c r="C186" s="1"/>
      <c r="D186" s="1"/>
      <c r="E186" s="1"/>
      <c r="F186" s="1"/>
      <c r="G186" s="1" t="s">
        <v>275</v>
      </c>
      <c r="H186" s="1"/>
      <c r="I186" s="1"/>
      <c r="J186" s="2">
        <v>0</v>
      </c>
      <c r="K186" s="2">
        <v>0</v>
      </c>
      <c r="L186" s="2">
        <f t="shared" si="26"/>
        <v>0</v>
      </c>
      <c r="M186" s="15">
        <f t="shared" si="27"/>
        <v>0</v>
      </c>
    </row>
    <row r="187" spans="1:13">
      <c r="A187" s="1"/>
      <c r="B187" s="1"/>
      <c r="C187" s="1"/>
      <c r="D187" s="1"/>
      <c r="E187" s="1"/>
      <c r="F187" s="1"/>
      <c r="G187" s="1" t="s">
        <v>276</v>
      </c>
      <c r="H187" s="1"/>
      <c r="I187" s="1"/>
      <c r="J187" s="2">
        <v>2025.02</v>
      </c>
      <c r="K187" s="2">
        <v>0</v>
      </c>
      <c r="L187" s="2">
        <f t="shared" si="26"/>
        <v>2025.02</v>
      </c>
      <c r="M187" s="15">
        <f t="shared" si="27"/>
        <v>1</v>
      </c>
    </row>
    <row r="188" spans="1:13">
      <c r="A188" s="1"/>
      <c r="B188" s="1"/>
      <c r="C188" s="1"/>
      <c r="D188" s="1"/>
      <c r="E188" s="1"/>
      <c r="F188" s="1"/>
      <c r="G188" s="1" t="s">
        <v>277</v>
      </c>
      <c r="H188" s="1"/>
      <c r="I188" s="1"/>
      <c r="J188" s="2">
        <v>0</v>
      </c>
      <c r="K188" s="2">
        <v>0</v>
      </c>
      <c r="L188" s="2">
        <f t="shared" si="26"/>
        <v>0</v>
      </c>
      <c r="M188" s="15">
        <f t="shared" si="27"/>
        <v>0</v>
      </c>
    </row>
    <row r="189" spans="1:13" ht="15.75" thickBot="1">
      <c r="A189" s="1"/>
      <c r="B189" s="1"/>
      <c r="C189" s="1"/>
      <c r="D189" s="1"/>
      <c r="E189" s="1"/>
      <c r="F189" s="1"/>
      <c r="G189" s="1" t="s">
        <v>278</v>
      </c>
      <c r="H189" s="1"/>
      <c r="I189" s="1"/>
      <c r="J189" s="4">
        <v>0</v>
      </c>
      <c r="K189" s="4">
        <v>0</v>
      </c>
      <c r="L189" s="4">
        <f t="shared" si="26"/>
        <v>0</v>
      </c>
      <c r="M189" s="18">
        <f t="shared" si="27"/>
        <v>0</v>
      </c>
    </row>
    <row r="190" spans="1:13">
      <c r="A190" s="1"/>
      <c r="B190" s="1"/>
      <c r="C190" s="1"/>
      <c r="D190" s="1"/>
      <c r="E190" s="1"/>
      <c r="F190" s="1" t="s">
        <v>279</v>
      </c>
      <c r="G190" s="1"/>
      <c r="H190" s="1"/>
      <c r="I190" s="1"/>
      <c r="J190" s="2">
        <f>ROUND(SUM(J179:J189),5)</f>
        <v>7834.29</v>
      </c>
      <c r="K190" s="2">
        <f>ROUND(SUM(K179:K189),5)</f>
        <v>1120.53</v>
      </c>
      <c r="L190" s="2">
        <f t="shared" si="26"/>
        <v>6713.76</v>
      </c>
      <c r="M190" s="15">
        <f t="shared" si="27"/>
        <v>6.9915900000000004</v>
      </c>
    </row>
    <row r="191" spans="1:13">
      <c r="A191" s="1"/>
      <c r="B191" s="1"/>
      <c r="C191" s="1"/>
      <c r="D191" s="1"/>
      <c r="E191" s="1"/>
      <c r="F191" s="1" t="s">
        <v>280</v>
      </c>
      <c r="G191" s="1"/>
      <c r="H191" s="1"/>
      <c r="I191" s="1"/>
      <c r="J191" s="2"/>
      <c r="K191" s="2"/>
      <c r="L191" s="2"/>
      <c r="M191" s="15"/>
    </row>
    <row r="192" spans="1:13">
      <c r="A192" s="1"/>
      <c r="B192" s="1"/>
      <c r="C192" s="1"/>
      <c r="D192" s="1"/>
      <c r="E192" s="1"/>
      <c r="F192" s="1"/>
      <c r="G192" s="1" t="s">
        <v>281</v>
      </c>
      <c r="H192" s="1"/>
      <c r="I192" s="1"/>
      <c r="J192" s="2">
        <v>0</v>
      </c>
      <c r="K192" s="2">
        <v>0</v>
      </c>
      <c r="L192" s="2">
        <f t="shared" ref="L192:L220" si="28">ROUND((J192-K192),5)</f>
        <v>0</v>
      </c>
      <c r="M192" s="15">
        <f t="shared" ref="M192:M220" si="29">ROUND(IF(K192=0, IF(J192=0, 0, 1), J192/K192),5)</f>
        <v>0</v>
      </c>
    </row>
    <row r="193" spans="1:13">
      <c r="A193" s="1"/>
      <c r="B193" s="1"/>
      <c r="C193" s="1"/>
      <c r="D193" s="1"/>
      <c r="E193" s="1"/>
      <c r="F193" s="1"/>
      <c r="G193" s="1" t="s">
        <v>282</v>
      </c>
      <c r="H193" s="1"/>
      <c r="I193" s="1"/>
      <c r="J193" s="2">
        <v>0</v>
      </c>
      <c r="K193" s="2">
        <v>0</v>
      </c>
      <c r="L193" s="2">
        <f t="shared" si="28"/>
        <v>0</v>
      </c>
      <c r="M193" s="15">
        <f t="shared" si="29"/>
        <v>0</v>
      </c>
    </row>
    <row r="194" spans="1:13">
      <c r="A194" s="1"/>
      <c r="B194" s="1"/>
      <c r="C194" s="1"/>
      <c r="D194" s="1"/>
      <c r="E194" s="1"/>
      <c r="F194" s="1"/>
      <c r="G194" s="1" t="s">
        <v>283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>
      <c r="A195" s="1"/>
      <c r="B195" s="1"/>
      <c r="C195" s="1"/>
      <c r="D195" s="1"/>
      <c r="E195" s="1"/>
      <c r="F195" s="1"/>
      <c r="G195" s="1" t="s">
        <v>284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>
      <c r="A196" s="1"/>
      <c r="B196" s="1"/>
      <c r="C196" s="1"/>
      <c r="D196" s="1"/>
      <c r="E196" s="1"/>
      <c r="F196" s="1"/>
      <c r="G196" s="1" t="s">
        <v>285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>
      <c r="A197" s="1"/>
      <c r="B197" s="1"/>
      <c r="C197" s="1"/>
      <c r="D197" s="1"/>
      <c r="E197" s="1"/>
      <c r="F197" s="1"/>
      <c r="G197" s="1" t="s">
        <v>286</v>
      </c>
      <c r="H197" s="1"/>
      <c r="I197" s="1"/>
      <c r="J197" s="2">
        <v>0</v>
      </c>
      <c r="K197" s="2">
        <v>0</v>
      </c>
      <c r="L197" s="2">
        <f t="shared" si="28"/>
        <v>0</v>
      </c>
      <c r="M197" s="15">
        <f t="shared" si="29"/>
        <v>0</v>
      </c>
    </row>
    <row r="198" spans="1:13">
      <c r="A198" s="1"/>
      <c r="B198" s="1"/>
      <c r="C198" s="1"/>
      <c r="D198" s="1"/>
      <c r="E198" s="1"/>
      <c r="F198" s="1"/>
      <c r="G198" s="1" t="s">
        <v>287</v>
      </c>
      <c r="H198" s="1"/>
      <c r="I198" s="1"/>
      <c r="J198" s="2">
        <v>15.98</v>
      </c>
      <c r="K198" s="2">
        <v>0</v>
      </c>
      <c r="L198" s="2">
        <f t="shared" si="28"/>
        <v>15.98</v>
      </c>
      <c r="M198" s="15">
        <f t="shared" si="29"/>
        <v>1</v>
      </c>
    </row>
    <row r="199" spans="1:13">
      <c r="A199" s="1"/>
      <c r="B199" s="1"/>
      <c r="C199" s="1"/>
      <c r="D199" s="1"/>
      <c r="E199" s="1"/>
      <c r="F199" s="1"/>
      <c r="G199" s="1" t="s">
        <v>288</v>
      </c>
      <c r="H199" s="1"/>
      <c r="I199" s="1"/>
      <c r="J199" s="2">
        <v>0</v>
      </c>
      <c r="K199" s="2">
        <v>0</v>
      </c>
      <c r="L199" s="2">
        <f t="shared" si="28"/>
        <v>0</v>
      </c>
      <c r="M199" s="15">
        <f t="shared" si="29"/>
        <v>0</v>
      </c>
    </row>
    <row r="200" spans="1:13">
      <c r="A200" s="1"/>
      <c r="B200" s="1"/>
      <c r="C200" s="1"/>
      <c r="D200" s="1"/>
      <c r="E200" s="1"/>
      <c r="F200" s="1"/>
      <c r="G200" s="1" t="s">
        <v>289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>
      <c r="A201" s="1"/>
      <c r="B201" s="1"/>
      <c r="C201" s="1"/>
      <c r="D201" s="1"/>
      <c r="E201" s="1"/>
      <c r="F201" s="1"/>
      <c r="G201" s="1" t="s">
        <v>290</v>
      </c>
      <c r="H201" s="1"/>
      <c r="I201" s="1"/>
      <c r="J201" s="2">
        <v>0</v>
      </c>
      <c r="K201" s="2">
        <v>0</v>
      </c>
      <c r="L201" s="2">
        <f t="shared" si="28"/>
        <v>0</v>
      </c>
      <c r="M201" s="15">
        <f t="shared" si="29"/>
        <v>0</v>
      </c>
    </row>
    <row r="202" spans="1:13">
      <c r="A202" s="1"/>
      <c r="B202" s="1"/>
      <c r="C202" s="1"/>
      <c r="D202" s="1"/>
      <c r="E202" s="1"/>
      <c r="F202" s="1"/>
      <c r="G202" s="1" t="s">
        <v>291</v>
      </c>
      <c r="H202" s="1"/>
      <c r="I202" s="1"/>
      <c r="J202" s="2">
        <v>0</v>
      </c>
      <c r="K202" s="2">
        <v>0</v>
      </c>
      <c r="L202" s="2">
        <f t="shared" si="28"/>
        <v>0</v>
      </c>
      <c r="M202" s="15">
        <f t="shared" si="29"/>
        <v>0</v>
      </c>
    </row>
    <row r="203" spans="1:13">
      <c r="A203" s="1"/>
      <c r="B203" s="1"/>
      <c r="C203" s="1"/>
      <c r="D203" s="1"/>
      <c r="E203" s="1"/>
      <c r="F203" s="1"/>
      <c r="G203" s="1" t="s">
        <v>292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>
      <c r="A204" s="1"/>
      <c r="B204" s="1"/>
      <c r="C204" s="1"/>
      <c r="D204" s="1"/>
      <c r="E204" s="1"/>
      <c r="F204" s="1"/>
      <c r="G204" s="1" t="s">
        <v>293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>
      <c r="A205" s="1"/>
      <c r="B205" s="1"/>
      <c r="C205" s="1"/>
      <c r="D205" s="1"/>
      <c r="E205" s="1"/>
      <c r="F205" s="1"/>
      <c r="G205" s="1" t="s">
        <v>294</v>
      </c>
      <c r="H205" s="1"/>
      <c r="I205" s="1"/>
      <c r="J205" s="2">
        <v>0</v>
      </c>
      <c r="K205" s="2">
        <v>0</v>
      </c>
      <c r="L205" s="2">
        <f t="shared" si="28"/>
        <v>0</v>
      </c>
      <c r="M205" s="15">
        <f t="shared" si="29"/>
        <v>0</v>
      </c>
    </row>
    <row r="206" spans="1:13">
      <c r="A206" s="1"/>
      <c r="B206" s="1"/>
      <c r="C206" s="1"/>
      <c r="D206" s="1"/>
      <c r="E206" s="1"/>
      <c r="F206" s="1"/>
      <c r="G206" s="1" t="s">
        <v>295</v>
      </c>
      <c r="H206" s="1"/>
      <c r="I206" s="1"/>
      <c r="J206" s="2">
        <v>104</v>
      </c>
      <c r="K206" s="2">
        <v>0</v>
      </c>
      <c r="L206" s="2">
        <f t="shared" si="28"/>
        <v>104</v>
      </c>
      <c r="M206" s="15">
        <f t="shared" si="29"/>
        <v>1</v>
      </c>
    </row>
    <row r="207" spans="1:13">
      <c r="A207" s="1"/>
      <c r="B207" s="1"/>
      <c r="C207" s="1"/>
      <c r="D207" s="1"/>
      <c r="E207" s="1"/>
      <c r="F207" s="1"/>
      <c r="G207" s="1" t="s">
        <v>296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>
      <c r="A208" s="1"/>
      <c r="B208" s="1"/>
      <c r="C208" s="1"/>
      <c r="D208" s="1"/>
      <c r="E208" s="1"/>
      <c r="F208" s="1"/>
      <c r="G208" s="1" t="s">
        <v>297</v>
      </c>
      <c r="H208" s="1"/>
      <c r="I208" s="1"/>
      <c r="J208" s="2">
        <v>0</v>
      </c>
      <c r="K208" s="2">
        <v>0</v>
      </c>
      <c r="L208" s="2">
        <f t="shared" si="28"/>
        <v>0</v>
      </c>
      <c r="M208" s="15">
        <f t="shared" si="29"/>
        <v>0</v>
      </c>
    </row>
    <row r="209" spans="1:13">
      <c r="A209" s="1"/>
      <c r="B209" s="1"/>
      <c r="C209" s="1"/>
      <c r="D209" s="1"/>
      <c r="E209" s="1"/>
      <c r="F209" s="1"/>
      <c r="G209" s="1" t="s">
        <v>298</v>
      </c>
      <c r="H209" s="1"/>
      <c r="I209" s="1"/>
      <c r="J209" s="2">
        <v>0</v>
      </c>
      <c r="K209" s="2">
        <v>0</v>
      </c>
      <c r="L209" s="2">
        <f t="shared" si="28"/>
        <v>0</v>
      </c>
      <c r="M209" s="15">
        <f t="shared" si="29"/>
        <v>0</v>
      </c>
    </row>
    <row r="210" spans="1:13">
      <c r="A210" s="1"/>
      <c r="B210" s="1"/>
      <c r="C210" s="1"/>
      <c r="D210" s="1"/>
      <c r="E210" s="1"/>
      <c r="F210" s="1"/>
      <c r="G210" s="1" t="s">
        <v>299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>
      <c r="A211" s="1"/>
      <c r="B211" s="1"/>
      <c r="C211" s="1"/>
      <c r="D211" s="1"/>
      <c r="E211" s="1"/>
      <c r="F211" s="1"/>
      <c r="G211" s="1" t="s">
        <v>300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>
      <c r="A212" s="1"/>
      <c r="B212" s="1"/>
      <c r="C212" s="1"/>
      <c r="D212" s="1"/>
      <c r="E212" s="1"/>
      <c r="F212" s="1"/>
      <c r="G212" s="1" t="s">
        <v>301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>
      <c r="A213" s="1"/>
      <c r="B213" s="1"/>
      <c r="C213" s="1"/>
      <c r="D213" s="1"/>
      <c r="E213" s="1"/>
      <c r="F213" s="1"/>
      <c r="G213" s="1" t="s">
        <v>302</v>
      </c>
      <c r="H213" s="1"/>
      <c r="I213" s="1"/>
      <c r="J213" s="2">
        <v>28.1</v>
      </c>
      <c r="K213" s="2">
        <v>0</v>
      </c>
      <c r="L213" s="2">
        <f t="shared" si="28"/>
        <v>28.1</v>
      </c>
      <c r="M213" s="15">
        <f t="shared" si="29"/>
        <v>1</v>
      </c>
    </row>
    <row r="214" spans="1:13">
      <c r="A214" s="1"/>
      <c r="B214" s="1"/>
      <c r="C214" s="1"/>
      <c r="D214" s="1"/>
      <c r="E214" s="1"/>
      <c r="F214" s="1"/>
      <c r="G214" s="1" t="s">
        <v>303</v>
      </c>
      <c r="H214" s="1"/>
      <c r="I214" s="1"/>
      <c r="J214" s="2">
        <v>174.12</v>
      </c>
      <c r="K214" s="2">
        <v>0</v>
      </c>
      <c r="L214" s="2">
        <f t="shared" si="28"/>
        <v>174.12</v>
      </c>
      <c r="M214" s="15">
        <f t="shared" si="29"/>
        <v>1</v>
      </c>
    </row>
    <row r="215" spans="1:13">
      <c r="A215" s="1"/>
      <c r="B215" s="1"/>
      <c r="C215" s="1"/>
      <c r="D215" s="1"/>
      <c r="E215" s="1"/>
      <c r="F215" s="1"/>
      <c r="G215" s="1" t="s">
        <v>304</v>
      </c>
      <c r="H215" s="1"/>
      <c r="I215" s="1"/>
      <c r="J215" s="2">
        <v>4.99</v>
      </c>
      <c r="K215" s="2">
        <v>0</v>
      </c>
      <c r="L215" s="2">
        <f t="shared" si="28"/>
        <v>4.99</v>
      </c>
      <c r="M215" s="15">
        <f t="shared" si="29"/>
        <v>1</v>
      </c>
    </row>
    <row r="216" spans="1:13">
      <c r="A216" s="1"/>
      <c r="B216" s="1"/>
      <c r="C216" s="1"/>
      <c r="D216" s="1"/>
      <c r="E216" s="1"/>
      <c r="F216" s="1"/>
      <c r="G216" s="1" t="s">
        <v>305</v>
      </c>
      <c r="H216" s="1"/>
      <c r="I216" s="1"/>
      <c r="J216" s="2">
        <v>0</v>
      </c>
      <c r="K216" s="2">
        <v>0</v>
      </c>
      <c r="L216" s="2">
        <f t="shared" si="28"/>
        <v>0</v>
      </c>
      <c r="M216" s="15">
        <f t="shared" si="29"/>
        <v>0</v>
      </c>
    </row>
    <row r="217" spans="1:13" ht="15.75" thickBot="1">
      <c r="A217" s="1"/>
      <c r="B217" s="1"/>
      <c r="C217" s="1"/>
      <c r="D217" s="1"/>
      <c r="E217" s="1"/>
      <c r="F217" s="1"/>
      <c r="G217" s="1" t="s">
        <v>306</v>
      </c>
      <c r="H217" s="1"/>
      <c r="I217" s="1"/>
      <c r="J217" s="4">
        <v>19.18</v>
      </c>
      <c r="K217" s="4">
        <v>2500</v>
      </c>
      <c r="L217" s="4">
        <f t="shared" si="28"/>
        <v>-2480.8200000000002</v>
      </c>
      <c r="M217" s="18">
        <f t="shared" si="29"/>
        <v>7.6699999999999997E-3</v>
      </c>
    </row>
    <row r="218" spans="1:13">
      <c r="A218" s="1"/>
      <c r="B218" s="1"/>
      <c r="C218" s="1"/>
      <c r="D218" s="1"/>
      <c r="E218" s="1"/>
      <c r="F218" s="1" t="s">
        <v>307</v>
      </c>
      <c r="G218" s="1"/>
      <c r="H218" s="1"/>
      <c r="I218" s="1"/>
      <c r="J218" s="2">
        <f>ROUND(SUM(J191:J217),5)</f>
        <v>346.37</v>
      </c>
      <c r="K218" s="2">
        <f>ROUND(SUM(K191:K217),5)</f>
        <v>2500</v>
      </c>
      <c r="L218" s="2">
        <f t="shared" si="28"/>
        <v>-2153.63</v>
      </c>
      <c r="M218" s="15">
        <f t="shared" si="29"/>
        <v>0.13855000000000001</v>
      </c>
    </row>
    <row r="219" spans="1:13" ht="15.75" thickBot="1">
      <c r="A219" s="1"/>
      <c r="B219" s="1"/>
      <c r="C219" s="1"/>
      <c r="D219" s="1"/>
      <c r="E219" s="1"/>
      <c r="F219" s="1" t="s">
        <v>308</v>
      </c>
      <c r="G219" s="1"/>
      <c r="H219" s="1"/>
      <c r="I219" s="1"/>
      <c r="J219" s="4">
        <v>0</v>
      </c>
      <c r="K219" s="4">
        <v>0</v>
      </c>
      <c r="L219" s="4">
        <f t="shared" si="28"/>
        <v>0</v>
      </c>
      <c r="M219" s="18">
        <f t="shared" si="29"/>
        <v>0</v>
      </c>
    </row>
    <row r="220" spans="1:13">
      <c r="A220" s="1"/>
      <c r="B220" s="1"/>
      <c r="C220" s="1"/>
      <c r="D220" s="1"/>
      <c r="E220" s="1" t="s">
        <v>309</v>
      </c>
      <c r="F220" s="1"/>
      <c r="G220" s="1"/>
      <c r="H220" s="1"/>
      <c r="I220" s="1"/>
      <c r="J220" s="2">
        <f>ROUND(SUM(J175:J178)+J190+SUM(J218:J219),5)</f>
        <v>8915.8799999999992</v>
      </c>
      <c r="K220" s="2">
        <f>ROUND(SUM(K175:K178)+K190+SUM(K218:K219),5)</f>
        <v>4422.99</v>
      </c>
      <c r="L220" s="2">
        <f t="shared" si="28"/>
        <v>4492.8900000000003</v>
      </c>
      <c r="M220" s="15">
        <f t="shared" si="29"/>
        <v>2.0158</v>
      </c>
    </row>
    <row r="221" spans="1:13">
      <c r="A221" s="1"/>
      <c r="B221" s="1"/>
      <c r="C221" s="1"/>
      <c r="D221" s="1"/>
      <c r="E221" s="1" t="s">
        <v>310</v>
      </c>
      <c r="F221" s="1"/>
      <c r="G221" s="1"/>
      <c r="H221" s="1"/>
      <c r="I221" s="1"/>
      <c r="J221" s="2"/>
      <c r="K221" s="2"/>
      <c r="L221" s="2"/>
      <c r="M221" s="15"/>
    </row>
    <row r="222" spans="1:13">
      <c r="A222" s="1"/>
      <c r="B222" s="1"/>
      <c r="C222" s="1"/>
      <c r="D222" s="1"/>
      <c r="E222" s="1"/>
      <c r="F222" s="1" t="s">
        <v>311</v>
      </c>
      <c r="G222" s="1"/>
      <c r="H222" s="1"/>
      <c r="I222" s="1"/>
      <c r="J222" s="2">
        <v>0</v>
      </c>
      <c r="K222" s="2">
        <v>0</v>
      </c>
      <c r="L222" s="2">
        <f>ROUND((J222-K222),5)</f>
        <v>0</v>
      </c>
      <c r="M222" s="15">
        <f>ROUND(IF(K222=0, IF(J222=0, 0, 1), J222/K222),5)</f>
        <v>0</v>
      </c>
    </row>
    <row r="223" spans="1:13">
      <c r="A223" s="1"/>
      <c r="B223" s="1"/>
      <c r="C223" s="1"/>
      <c r="D223" s="1"/>
      <c r="E223" s="1"/>
      <c r="F223" s="1" t="s">
        <v>312</v>
      </c>
      <c r="G223" s="1"/>
      <c r="H223" s="1"/>
      <c r="I223" s="1"/>
      <c r="J223" s="2">
        <v>0</v>
      </c>
      <c r="K223" s="2">
        <v>0</v>
      </c>
      <c r="L223" s="2">
        <f>ROUND((J223-K223),5)</f>
        <v>0</v>
      </c>
      <c r="M223" s="15">
        <f>ROUND(IF(K223=0, IF(J223=0, 0, 1), J223/K223),5)</f>
        <v>0</v>
      </c>
    </row>
    <row r="224" spans="1:13" ht="15.75" thickBot="1">
      <c r="A224" s="1"/>
      <c r="B224" s="1"/>
      <c r="C224" s="1"/>
      <c r="D224" s="1"/>
      <c r="E224" s="1"/>
      <c r="F224" s="1" t="s">
        <v>313</v>
      </c>
      <c r="G224" s="1"/>
      <c r="H224" s="1"/>
      <c r="I224" s="1"/>
      <c r="J224" s="4">
        <v>0</v>
      </c>
      <c r="K224" s="4">
        <v>0</v>
      </c>
      <c r="L224" s="4">
        <f>ROUND((J224-K224),5)</f>
        <v>0</v>
      </c>
      <c r="M224" s="18">
        <f>ROUND(IF(K224=0, IF(J224=0, 0, 1), J224/K224),5)</f>
        <v>0</v>
      </c>
    </row>
    <row r="225" spans="1:13">
      <c r="A225" s="1"/>
      <c r="B225" s="1"/>
      <c r="C225" s="1"/>
      <c r="D225" s="1"/>
      <c r="E225" s="1" t="s">
        <v>314</v>
      </c>
      <c r="F225" s="1"/>
      <c r="G225" s="1"/>
      <c r="H225" s="1"/>
      <c r="I225" s="1"/>
      <c r="J225" s="2">
        <f>ROUND(SUM(J221:J224),5)</f>
        <v>0</v>
      </c>
      <c r="K225" s="2">
        <f>ROUND(SUM(K221:K224),5)</f>
        <v>0</v>
      </c>
      <c r="L225" s="2">
        <f>ROUND((J225-K225),5)</f>
        <v>0</v>
      </c>
      <c r="M225" s="15">
        <f>ROUND(IF(K225=0, IF(J225=0, 0, 1), J225/K225),5)</f>
        <v>0</v>
      </c>
    </row>
    <row r="226" spans="1:13">
      <c r="A226" s="1"/>
      <c r="B226" s="1"/>
      <c r="C226" s="1"/>
      <c r="D226" s="1"/>
      <c r="E226" s="1" t="s">
        <v>315</v>
      </c>
      <c r="F226" s="1"/>
      <c r="G226" s="1"/>
      <c r="H226" s="1"/>
      <c r="I226" s="1"/>
      <c r="J226" s="2"/>
      <c r="K226" s="2"/>
      <c r="L226" s="2"/>
      <c r="M226" s="15"/>
    </row>
    <row r="227" spans="1:13">
      <c r="A227" s="1"/>
      <c r="B227" s="1"/>
      <c r="C227" s="1"/>
      <c r="D227" s="1"/>
      <c r="E227" s="1"/>
      <c r="F227" s="1" t="s">
        <v>316</v>
      </c>
      <c r="G227" s="1"/>
      <c r="H227" s="1"/>
      <c r="I227" s="1"/>
      <c r="J227" s="2">
        <v>0</v>
      </c>
      <c r="K227" s="2">
        <v>0</v>
      </c>
      <c r="L227" s="2">
        <f>ROUND((J227-K227),5)</f>
        <v>0</v>
      </c>
      <c r="M227" s="15">
        <f>ROUND(IF(K227=0, IF(J227=0, 0, 1), J227/K227),5)</f>
        <v>0</v>
      </c>
    </row>
    <row r="228" spans="1:13">
      <c r="A228" s="1"/>
      <c r="B228" s="1"/>
      <c r="C228" s="1"/>
      <c r="D228" s="1"/>
      <c r="E228" s="1"/>
      <c r="F228" s="1" t="s">
        <v>317</v>
      </c>
      <c r="G228" s="1"/>
      <c r="H228" s="1"/>
      <c r="I228" s="1"/>
      <c r="J228" s="2"/>
      <c r="K228" s="2"/>
      <c r="L228" s="2"/>
      <c r="M228" s="15"/>
    </row>
    <row r="229" spans="1:13">
      <c r="A229" s="1"/>
      <c r="B229" s="1"/>
      <c r="C229" s="1"/>
      <c r="D229" s="1"/>
      <c r="E229" s="1"/>
      <c r="F229" s="1"/>
      <c r="G229" s="1" t="s">
        <v>318</v>
      </c>
      <c r="H229" s="1"/>
      <c r="I229" s="1"/>
      <c r="J229" s="2">
        <v>68</v>
      </c>
      <c r="K229" s="2">
        <v>250</v>
      </c>
      <c r="L229" s="2">
        <f t="shared" ref="L229:L234" si="30">ROUND((J229-K229),5)</f>
        <v>-182</v>
      </c>
      <c r="M229" s="15">
        <f t="shared" ref="M229:M234" si="31">ROUND(IF(K229=0, IF(J229=0, 0, 1), J229/K229),5)</f>
        <v>0.27200000000000002</v>
      </c>
    </row>
    <row r="230" spans="1:13">
      <c r="A230" s="1"/>
      <c r="B230" s="1"/>
      <c r="C230" s="1"/>
      <c r="D230" s="1"/>
      <c r="E230" s="1"/>
      <c r="F230" s="1"/>
      <c r="G230" s="1" t="s">
        <v>319</v>
      </c>
      <c r="H230" s="1"/>
      <c r="I230" s="1"/>
      <c r="J230" s="2">
        <v>645</v>
      </c>
      <c r="K230" s="2">
        <v>0</v>
      </c>
      <c r="L230" s="2">
        <f t="shared" si="30"/>
        <v>645</v>
      </c>
      <c r="M230" s="15">
        <f t="shared" si="31"/>
        <v>1</v>
      </c>
    </row>
    <row r="231" spans="1:13">
      <c r="A231" s="1"/>
      <c r="B231" s="1"/>
      <c r="C231" s="1"/>
      <c r="D231" s="1"/>
      <c r="E231" s="1"/>
      <c r="F231" s="1"/>
      <c r="G231" s="1" t="s">
        <v>320</v>
      </c>
      <c r="H231" s="1"/>
      <c r="I231" s="1"/>
      <c r="J231" s="2">
        <v>0</v>
      </c>
      <c r="K231" s="2">
        <v>0</v>
      </c>
      <c r="L231" s="2">
        <f t="shared" si="30"/>
        <v>0</v>
      </c>
      <c r="M231" s="15">
        <f t="shared" si="31"/>
        <v>0</v>
      </c>
    </row>
    <row r="232" spans="1:13" ht="15.75" thickBot="1">
      <c r="A232" s="1"/>
      <c r="B232" s="1"/>
      <c r="C232" s="1"/>
      <c r="D232" s="1"/>
      <c r="E232" s="1"/>
      <c r="F232" s="1"/>
      <c r="G232" s="1" t="s">
        <v>321</v>
      </c>
      <c r="H232" s="1"/>
      <c r="I232" s="1"/>
      <c r="J232" s="4">
        <v>678.31</v>
      </c>
      <c r="K232" s="4">
        <v>983.32</v>
      </c>
      <c r="L232" s="4">
        <f t="shared" si="30"/>
        <v>-305.01</v>
      </c>
      <c r="M232" s="18">
        <f t="shared" si="31"/>
        <v>0.68981999999999999</v>
      </c>
    </row>
    <row r="233" spans="1:13">
      <c r="A233" s="1"/>
      <c r="B233" s="1"/>
      <c r="C233" s="1"/>
      <c r="D233" s="1"/>
      <c r="E233" s="1"/>
      <c r="F233" s="1" t="s">
        <v>322</v>
      </c>
      <c r="G233" s="1"/>
      <c r="H233" s="1"/>
      <c r="I233" s="1"/>
      <c r="J233" s="2">
        <f>ROUND(SUM(J228:J232),5)</f>
        <v>1391.31</v>
      </c>
      <c r="K233" s="2">
        <f>ROUND(SUM(K228:K232),5)</f>
        <v>1233.32</v>
      </c>
      <c r="L233" s="2">
        <f t="shared" si="30"/>
        <v>157.99</v>
      </c>
      <c r="M233" s="15">
        <f t="shared" si="31"/>
        <v>1.1281000000000001</v>
      </c>
    </row>
    <row r="234" spans="1:13">
      <c r="A234" s="1"/>
      <c r="B234" s="1"/>
      <c r="C234" s="1"/>
      <c r="D234" s="1"/>
      <c r="E234" s="1"/>
      <c r="F234" s="1" t="s">
        <v>323</v>
      </c>
      <c r="G234" s="1"/>
      <c r="H234" s="1"/>
      <c r="I234" s="1"/>
      <c r="J234" s="2">
        <v>0</v>
      </c>
      <c r="K234" s="2">
        <v>0</v>
      </c>
      <c r="L234" s="2">
        <f t="shared" si="30"/>
        <v>0</v>
      </c>
      <c r="M234" s="15">
        <f t="shared" si="31"/>
        <v>0</v>
      </c>
    </row>
    <row r="235" spans="1:13">
      <c r="A235" s="1"/>
      <c r="B235" s="1"/>
      <c r="C235" s="1"/>
      <c r="D235" s="1"/>
      <c r="E235" s="1"/>
      <c r="F235" s="1" t="s">
        <v>324</v>
      </c>
      <c r="G235" s="1"/>
      <c r="H235" s="1"/>
      <c r="I235" s="1"/>
      <c r="J235" s="2"/>
      <c r="K235" s="2"/>
      <c r="L235" s="2"/>
      <c r="M235" s="15"/>
    </row>
    <row r="236" spans="1:13">
      <c r="A236" s="1"/>
      <c r="B236" s="1"/>
      <c r="C236" s="1"/>
      <c r="D236" s="1"/>
      <c r="E236" s="1"/>
      <c r="F236" s="1"/>
      <c r="G236" s="1" t="s">
        <v>325</v>
      </c>
      <c r="H236" s="1"/>
      <c r="I236" s="1"/>
      <c r="J236" s="2">
        <v>0</v>
      </c>
      <c r="K236" s="2">
        <v>97.36</v>
      </c>
      <c r="L236" s="2">
        <f t="shared" ref="L236:L241" si="32">ROUND((J236-K236),5)</f>
        <v>-97.36</v>
      </c>
      <c r="M236" s="15">
        <f t="shared" ref="M236:M241" si="33">ROUND(IF(K236=0, IF(J236=0, 0, 1), J236/K236),5)</f>
        <v>0</v>
      </c>
    </row>
    <row r="237" spans="1:13">
      <c r="A237" s="1"/>
      <c r="B237" s="1"/>
      <c r="C237" s="1"/>
      <c r="D237" s="1"/>
      <c r="E237" s="1"/>
      <c r="F237" s="1"/>
      <c r="G237" s="1" t="s">
        <v>326</v>
      </c>
      <c r="H237" s="1"/>
      <c r="I237" s="1"/>
      <c r="J237" s="2">
        <v>30</v>
      </c>
      <c r="K237" s="2">
        <v>0</v>
      </c>
      <c r="L237" s="2">
        <f t="shared" si="32"/>
        <v>30</v>
      </c>
      <c r="M237" s="15">
        <f t="shared" si="33"/>
        <v>1</v>
      </c>
    </row>
    <row r="238" spans="1:13" ht="15.75" thickBot="1">
      <c r="A238" s="1"/>
      <c r="B238" s="1"/>
      <c r="C238" s="1"/>
      <c r="D238" s="1"/>
      <c r="E238" s="1"/>
      <c r="F238" s="1"/>
      <c r="G238" s="1" t="s">
        <v>327</v>
      </c>
      <c r="H238" s="1"/>
      <c r="I238" s="1"/>
      <c r="J238" s="4">
        <v>0</v>
      </c>
      <c r="K238" s="4">
        <v>0</v>
      </c>
      <c r="L238" s="4">
        <f t="shared" si="32"/>
        <v>0</v>
      </c>
      <c r="M238" s="18">
        <f t="shared" si="33"/>
        <v>0</v>
      </c>
    </row>
    <row r="239" spans="1:13">
      <c r="A239" s="1"/>
      <c r="B239" s="1"/>
      <c r="C239" s="1"/>
      <c r="D239" s="1"/>
      <c r="E239" s="1"/>
      <c r="F239" s="1" t="s">
        <v>328</v>
      </c>
      <c r="G239" s="1"/>
      <c r="H239" s="1"/>
      <c r="I239" s="1"/>
      <c r="J239" s="2">
        <f>ROUND(SUM(J235:J238),5)</f>
        <v>30</v>
      </c>
      <c r="K239" s="2">
        <f>ROUND(SUM(K235:K238),5)</f>
        <v>97.36</v>
      </c>
      <c r="L239" s="2">
        <f t="shared" si="32"/>
        <v>-67.36</v>
      </c>
      <c r="M239" s="15">
        <f t="shared" si="33"/>
        <v>0.30813000000000001</v>
      </c>
    </row>
    <row r="240" spans="1:13" ht="15.75" thickBot="1">
      <c r="A240" s="1"/>
      <c r="B240" s="1"/>
      <c r="C240" s="1"/>
      <c r="D240" s="1"/>
      <c r="E240" s="1"/>
      <c r="F240" s="1" t="s">
        <v>329</v>
      </c>
      <c r="G240" s="1"/>
      <c r="H240" s="1"/>
      <c r="I240" s="1"/>
      <c r="J240" s="4">
        <v>0</v>
      </c>
      <c r="K240" s="4">
        <v>0</v>
      </c>
      <c r="L240" s="4">
        <f t="shared" si="32"/>
        <v>0</v>
      </c>
      <c r="M240" s="18">
        <f t="shared" si="33"/>
        <v>0</v>
      </c>
    </row>
    <row r="241" spans="1:13">
      <c r="A241" s="1"/>
      <c r="B241" s="1"/>
      <c r="C241" s="1"/>
      <c r="D241" s="1"/>
      <c r="E241" s="1" t="s">
        <v>330</v>
      </c>
      <c r="F241" s="1"/>
      <c r="G241" s="1"/>
      <c r="H241" s="1"/>
      <c r="I241" s="1"/>
      <c r="J241" s="2">
        <f>ROUND(SUM(J226:J227)+SUM(J233:J234)+SUM(J239:J240),5)</f>
        <v>1421.31</v>
      </c>
      <c r="K241" s="2">
        <f>ROUND(SUM(K226:K227)+SUM(K233:K234)+SUM(K239:K240),5)</f>
        <v>1330.68</v>
      </c>
      <c r="L241" s="2">
        <f t="shared" si="32"/>
        <v>90.63</v>
      </c>
      <c r="M241" s="15">
        <f t="shared" si="33"/>
        <v>1.0681099999999999</v>
      </c>
    </row>
    <row r="242" spans="1:13">
      <c r="A242" s="1"/>
      <c r="B242" s="1"/>
      <c r="C242" s="1"/>
      <c r="D242" s="1"/>
      <c r="E242" s="1" t="s">
        <v>331</v>
      </c>
      <c r="F242" s="1"/>
      <c r="G242" s="1"/>
      <c r="H242" s="1"/>
      <c r="I242" s="1"/>
      <c r="J242" s="2"/>
      <c r="K242" s="2"/>
      <c r="L242" s="2"/>
      <c r="M242" s="15"/>
    </row>
    <row r="243" spans="1:13">
      <c r="A243" s="1"/>
      <c r="B243" s="1"/>
      <c r="C243" s="1"/>
      <c r="D243" s="1"/>
      <c r="E243" s="1"/>
      <c r="F243" s="1" t="s">
        <v>332</v>
      </c>
      <c r="G243" s="1"/>
      <c r="H243" s="1"/>
      <c r="I243" s="1"/>
      <c r="J243" s="2">
        <v>825.53</v>
      </c>
      <c r="K243" s="2">
        <v>532.66999999999996</v>
      </c>
      <c r="L243" s="2">
        <f t="shared" ref="L243:L248" si="34">ROUND((J243-K243),5)</f>
        <v>292.86</v>
      </c>
      <c r="M243" s="15">
        <f t="shared" ref="M243:M248" si="35">ROUND(IF(K243=0, IF(J243=0, 0, 1), J243/K243),5)</f>
        <v>1.5498000000000001</v>
      </c>
    </row>
    <row r="244" spans="1:13">
      <c r="A244" s="1"/>
      <c r="B244" s="1"/>
      <c r="C244" s="1"/>
      <c r="D244" s="1"/>
      <c r="E244" s="1"/>
      <c r="F244" s="1" t="s">
        <v>333</v>
      </c>
      <c r="G244" s="1"/>
      <c r="H244" s="1"/>
      <c r="I244" s="1"/>
      <c r="J244" s="2">
        <v>213.39</v>
      </c>
      <c r="K244" s="2">
        <v>0</v>
      </c>
      <c r="L244" s="2">
        <f t="shared" si="34"/>
        <v>213.39</v>
      </c>
      <c r="M244" s="15">
        <f t="shared" si="35"/>
        <v>1</v>
      </c>
    </row>
    <row r="245" spans="1:13">
      <c r="A245" s="1"/>
      <c r="B245" s="1"/>
      <c r="C245" s="1"/>
      <c r="D245" s="1"/>
      <c r="E245" s="1"/>
      <c r="F245" s="1" t="s">
        <v>334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>
      <c r="A246" s="1"/>
      <c r="B246" s="1"/>
      <c r="C246" s="1"/>
      <c r="D246" s="1"/>
      <c r="E246" s="1"/>
      <c r="F246" s="1" t="s">
        <v>335</v>
      </c>
      <c r="G246" s="1"/>
      <c r="H246" s="1"/>
      <c r="I246" s="1"/>
      <c r="J246" s="2">
        <v>0</v>
      </c>
      <c r="K246" s="2">
        <v>0</v>
      </c>
      <c r="L246" s="2">
        <f t="shared" si="34"/>
        <v>0</v>
      </c>
      <c r="M246" s="15">
        <f t="shared" si="35"/>
        <v>0</v>
      </c>
    </row>
    <row r="247" spans="1:13">
      <c r="A247" s="1"/>
      <c r="B247" s="1"/>
      <c r="C247" s="1"/>
      <c r="D247" s="1"/>
      <c r="E247" s="1"/>
      <c r="F247" s="1" t="s">
        <v>336</v>
      </c>
      <c r="G247" s="1"/>
      <c r="H247" s="1"/>
      <c r="I247" s="1"/>
      <c r="J247" s="2">
        <v>0</v>
      </c>
      <c r="K247" s="2">
        <v>0</v>
      </c>
      <c r="L247" s="2">
        <f t="shared" si="34"/>
        <v>0</v>
      </c>
      <c r="M247" s="15">
        <f t="shared" si="35"/>
        <v>0</v>
      </c>
    </row>
    <row r="248" spans="1:13">
      <c r="A248" s="1"/>
      <c r="B248" s="1"/>
      <c r="C248" s="1"/>
      <c r="D248" s="1"/>
      <c r="E248" s="1"/>
      <c r="F248" s="1" t="s">
        <v>337</v>
      </c>
      <c r="G248" s="1"/>
      <c r="H248" s="1"/>
      <c r="I248" s="1"/>
      <c r="J248" s="2">
        <v>0</v>
      </c>
      <c r="K248" s="2">
        <v>826.7</v>
      </c>
      <c r="L248" s="2">
        <f t="shared" si="34"/>
        <v>-826.7</v>
      </c>
      <c r="M248" s="15">
        <f t="shared" si="35"/>
        <v>0</v>
      </c>
    </row>
    <row r="249" spans="1:13">
      <c r="A249" s="1"/>
      <c r="B249" s="1"/>
      <c r="C249" s="1"/>
      <c r="D249" s="1"/>
      <c r="E249" s="1"/>
      <c r="F249" s="1" t="s">
        <v>338</v>
      </c>
      <c r="G249" s="1"/>
      <c r="H249" s="1"/>
      <c r="I249" s="1"/>
      <c r="J249" s="2"/>
      <c r="K249" s="2"/>
      <c r="L249" s="2"/>
      <c r="M249" s="15"/>
    </row>
    <row r="250" spans="1:13">
      <c r="A250" s="1"/>
      <c r="B250" s="1"/>
      <c r="C250" s="1"/>
      <c r="D250" s="1"/>
      <c r="E250" s="1"/>
      <c r="F250" s="1"/>
      <c r="G250" s="1" t="s">
        <v>339</v>
      </c>
      <c r="H250" s="1"/>
      <c r="I250" s="1"/>
      <c r="J250" s="2">
        <v>0</v>
      </c>
      <c r="K250" s="2">
        <v>0</v>
      </c>
      <c r="L250" s="2">
        <f t="shared" ref="L250:L257" si="36">ROUND((J250-K250),5)</f>
        <v>0</v>
      </c>
      <c r="M250" s="15">
        <f t="shared" ref="M250:M257" si="37">ROUND(IF(K250=0, IF(J250=0, 0, 1), J250/K250),5)</f>
        <v>0</v>
      </c>
    </row>
    <row r="251" spans="1:13" ht="15.75" thickBot="1">
      <c r="A251" s="1"/>
      <c r="B251" s="1"/>
      <c r="C251" s="1"/>
      <c r="D251" s="1"/>
      <c r="E251" s="1"/>
      <c r="F251" s="1"/>
      <c r="G251" s="1" t="s">
        <v>340</v>
      </c>
      <c r="H251" s="1"/>
      <c r="I251" s="1"/>
      <c r="J251" s="4">
        <v>0</v>
      </c>
      <c r="K251" s="4">
        <v>0</v>
      </c>
      <c r="L251" s="4">
        <f t="shared" si="36"/>
        <v>0</v>
      </c>
      <c r="M251" s="18">
        <f t="shared" si="37"/>
        <v>0</v>
      </c>
    </row>
    <row r="252" spans="1:13">
      <c r="A252" s="1"/>
      <c r="B252" s="1"/>
      <c r="C252" s="1"/>
      <c r="D252" s="1"/>
      <c r="E252" s="1"/>
      <c r="F252" s="1" t="s">
        <v>341</v>
      </c>
      <c r="G252" s="1"/>
      <c r="H252" s="1"/>
      <c r="I252" s="1"/>
      <c r="J252" s="2">
        <f>ROUND(SUM(J249:J251),5)</f>
        <v>0</v>
      </c>
      <c r="K252" s="2">
        <f>ROUND(SUM(K249:K251),5)</f>
        <v>0</v>
      </c>
      <c r="L252" s="2">
        <f t="shared" si="36"/>
        <v>0</v>
      </c>
      <c r="M252" s="15">
        <f t="shared" si="37"/>
        <v>0</v>
      </c>
    </row>
    <row r="253" spans="1:13" ht="15.75" thickBot="1">
      <c r="A253" s="1"/>
      <c r="B253" s="1"/>
      <c r="C253" s="1"/>
      <c r="D253" s="1"/>
      <c r="E253" s="1"/>
      <c r="F253" s="1" t="s">
        <v>342</v>
      </c>
      <c r="G253" s="1"/>
      <c r="H253" s="1"/>
      <c r="I253" s="1"/>
      <c r="J253" s="4">
        <v>0</v>
      </c>
      <c r="K253" s="4">
        <v>0</v>
      </c>
      <c r="L253" s="4">
        <f t="shared" si="36"/>
        <v>0</v>
      </c>
      <c r="M253" s="18">
        <f t="shared" si="37"/>
        <v>0</v>
      </c>
    </row>
    <row r="254" spans="1:13">
      <c r="A254" s="1"/>
      <c r="B254" s="1"/>
      <c r="C254" s="1"/>
      <c r="D254" s="1"/>
      <c r="E254" s="1" t="s">
        <v>343</v>
      </c>
      <c r="F254" s="1"/>
      <c r="G254" s="1"/>
      <c r="H254" s="1"/>
      <c r="I254" s="1"/>
      <c r="J254" s="2">
        <f>ROUND(SUM(J242:J248)+SUM(J252:J253),5)</f>
        <v>1038.92</v>
      </c>
      <c r="K254" s="2">
        <f>ROUND(SUM(K242:K248)+SUM(K252:K253),5)</f>
        <v>1359.37</v>
      </c>
      <c r="L254" s="2">
        <f t="shared" si="36"/>
        <v>-320.45</v>
      </c>
      <c r="M254" s="15">
        <f t="shared" si="37"/>
        <v>0.76427</v>
      </c>
    </row>
    <row r="255" spans="1:13" ht="15.75" thickBot="1">
      <c r="A255" s="1"/>
      <c r="B255" s="1"/>
      <c r="C255" s="1"/>
      <c r="D255" s="1"/>
      <c r="E255" s="1" t="s">
        <v>344</v>
      </c>
      <c r="F255" s="1"/>
      <c r="G255" s="1"/>
      <c r="H255" s="1"/>
      <c r="I255" s="1"/>
      <c r="J255" s="2">
        <v>106.71</v>
      </c>
      <c r="K255" s="2">
        <v>0</v>
      </c>
      <c r="L255" s="2">
        <f t="shared" si="36"/>
        <v>106.71</v>
      </c>
      <c r="M255" s="15">
        <f t="shared" si="37"/>
        <v>1</v>
      </c>
    </row>
    <row r="256" spans="1:13" ht="15.75" thickBot="1">
      <c r="A256" s="1"/>
      <c r="B256" s="1"/>
      <c r="C256" s="1"/>
      <c r="D256" s="1" t="s">
        <v>345</v>
      </c>
      <c r="E256" s="1"/>
      <c r="F256" s="1"/>
      <c r="G256" s="1"/>
      <c r="H256" s="1"/>
      <c r="I256" s="1"/>
      <c r="J256" s="3">
        <f>ROUND(J32+J42+J161+J166+J174+J220+J225+J241+SUM(J254:J255),5)</f>
        <v>112212.43</v>
      </c>
      <c r="K256" s="3">
        <f>ROUND(K32+K42+K161+K166+K174+K220+K225+K241+SUM(K254:K255),5)</f>
        <v>116294.82</v>
      </c>
      <c r="L256" s="3">
        <f t="shared" si="36"/>
        <v>-4082.39</v>
      </c>
      <c r="M256" s="17">
        <f t="shared" si="37"/>
        <v>0.96489999999999998</v>
      </c>
    </row>
    <row r="257" spans="1:13">
      <c r="A257" s="1"/>
      <c r="B257" s="1" t="s">
        <v>346</v>
      </c>
      <c r="C257" s="1"/>
      <c r="D257" s="1"/>
      <c r="E257" s="1"/>
      <c r="F257" s="1"/>
      <c r="G257" s="1"/>
      <c r="H257" s="1"/>
      <c r="I257" s="1"/>
      <c r="J257" s="2">
        <f>ROUND(J3+J31-J256,5)</f>
        <v>257032.08</v>
      </c>
      <c r="K257" s="2">
        <f>ROUND(K3+K31-K256,5)</f>
        <v>128761.63</v>
      </c>
      <c r="L257" s="2">
        <f t="shared" si="36"/>
        <v>128270.45</v>
      </c>
      <c r="M257" s="15">
        <f t="shared" si="37"/>
        <v>1.9961899999999999</v>
      </c>
    </row>
    <row r="258" spans="1:13">
      <c r="A258" s="1"/>
      <c r="B258" s="1" t="s">
        <v>347</v>
      </c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15"/>
    </row>
    <row r="259" spans="1:13">
      <c r="A259" s="1"/>
      <c r="B259" s="1"/>
      <c r="C259" s="1" t="s">
        <v>348</v>
      </c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>
      <c r="A260" s="1"/>
      <c r="B260" s="1"/>
      <c r="C260" s="1"/>
      <c r="D260" s="1" t="s">
        <v>349</v>
      </c>
      <c r="E260" s="1"/>
      <c r="F260" s="1"/>
      <c r="G260" s="1"/>
      <c r="H260" s="1"/>
      <c r="I260" s="1"/>
      <c r="J260" s="2"/>
      <c r="K260" s="2"/>
      <c r="L260" s="2"/>
      <c r="M260" s="15"/>
    </row>
    <row r="261" spans="1:13">
      <c r="A261" s="1"/>
      <c r="B261" s="1"/>
      <c r="C261" s="1"/>
      <c r="D261" s="1"/>
      <c r="E261" s="1" t="s">
        <v>350</v>
      </c>
      <c r="F261" s="1"/>
      <c r="G261" s="1"/>
      <c r="H261" s="1"/>
      <c r="I261" s="1"/>
      <c r="J261" s="2"/>
      <c r="K261" s="2"/>
      <c r="L261" s="2"/>
      <c r="M261" s="15"/>
    </row>
    <row r="262" spans="1:13">
      <c r="A262" s="1"/>
      <c r="B262" s="1"/>
      <c r="C262" s="1"/>
      <c r="D262" s="1"/>
      <c r="E262" s="1"/>
      <c r="F262" s="1" t="s">
        <v>351</v>
      </c>
      <c r="G262" s="1"/>
      <c r="H262" s="1"/>
      <c r="I262" s="1"/>
      <c r="J262" s="2">
        <v>0</v>
      </c>
      <c r="K262" s="2">
        <v>0</v>
      </c>
      <c r="L262" s="2">
        <f t="shared" ref="L262:L268" si="38">ROUND((J262-K262),5)</f>
        <v>0</v>
      </c>
      <c r="M262" s="15">
        <f t="shared" ref="M262:M268" si="39">ROUND(IF(K262=0, IF(J262=0, 0, 1), J262/K262),5)</f>
        <v>0</v>
      </c>
    </row>
    <row r="263" spans="1:13">
      <c r="A263" s="1"/>
      <c r="B263" s="1"/>
      <c r="C263" s="1"/>
      <c r="D263" s="1"/>
      <c r="E263" s="1"/>
      <c r="F263" s="1" t="s">
        <v>352</v>
      </c>
      <c r="G263" s="1"/>
      <c r="H263" s="1"/>
      <c r="I263" s="1"/>
      <c r="J263" s="2">
        <v>0</v>
      </c>
      <c r="K263" s="2">
        <v>0</v>
      </c>
      <c r="L263" s="2">
        <f t="shared" si="38"/>
        <v>0</v>
      </c>
      <c r="M263" s="15">
        <f t="shared" si="39"/>
        <v>0</v>
      </c>
    </row>
    <row r="264" spans="1:13">
      <c r="A264" s="1"/>
      <c r="B264" s="1"/>
      <c r="C264" s="1"/>
      <c r="D264" s="1"/>
      <c r="E264" s="1"/>
      <c r="F264" s="1" t="s">
        <v>353</v>
      </c>
      <c r="G264" s="1"/>
      <c r="H264" s="1"/>
      <c r="I264" s="1"/>
      <c r="J264" s="2">
        <v>0</v>
      </c>
      <c r="K264" s="2">
        <v>0</v>
      </c>
      <c r="L264" s="2">
        <f t="shared" si="38"/>
        <v>0</v>
      </c>
      <c r="M264" s="15">
        <f t="shared" si="39"/>
        <v>0</v>
      </c>
    </row>
    <row r="265" spans="1:13">
      <c r="A265" s="1"/>
      <c r="B265" s="1"/>
      <c r="C265" s="1"/>
      <c r="D265" s="1"/>
      <c r="E265" s="1"/>
      <c r="F265" s="1" t="s">
        <v>354</v>
      </c>
      <c r="G265" s="1"/>
      <c r="H265" s="1"/>
      <c r="I265" s="1"/>
      <c r="J265" s="2">
        <v>0</v>
      </c>
      <c r="K265" s="2">
        <v>3333.33</v>
      </c>
      <c r="L265" s="2">
        <f t="shared" si="38"/>
        <v>-3333.33</v>
      </c>
      <c r="M265" s="15">
        <f t="shared" si="39"/>
        <v>0</v>
      </c>
    </row>
    <row r="266" spans="1:13">
      <c r="A266" s="1"/>
      <c r="B266" s="1"/>
      <c r="C266" s="1"/>
      <c r="D266" s="1"/>
      <c r="E266" s="1"/>
      <c r="F266" s="1" t="s">
        <v>355</v>
      </c>
      <c r="G266" s="1"/>
      <c r="H266" s="1"/>
      <c r="I266" s="1"/>
      <c r="J266" s="2">
        <v>300</v>
      </c>
      <c r="K266" s="2">
        <v>416.63</v>
      </c>
      <c r="L266" s="2">
        <f t="shared" si="38"/>
        <v>-116.63</v>
      </c>
      <c r="M266" s="15">
        <f t="shared" si="39"/>
        <v>0.72006000000000003</v>
      </c>
    </row>
    <row r="267" spans="1:13" ht="15.75" thickBot="1">
      <c r="A267" s="1"/>
      <c r="B267" s="1"/>
      <c r="C267" s="1"/>
      <c r="D267" s="1"/>
      <c r="E267" s="1"/>
      <c r="F267" s="1" t="s">
        <v>356</v>
      </c>
      <c r="G267" s="1"/>
      <c r="H267" s="1"/>
      <c r="I267" s="1"/>
      <c r="J267" s="4">
        <v>0</v>
      </c>
      <c r="K267" s="4">
        <v>0</v>
      </c>
      <c r="L267" s="4">
        <f t="shared" si="38"/>
        <v>0</v>
      </c>
      <c r="M267" s="18">
        <f t="shared" si="39"/>
        <v>0</v>
      </c>
    </row>
    <row r="268" spans="1:13">
      <c r="A268" s="1"/>
      <c r="B268" s="1"/>
      <c r="C268" s="1"/>
      <c r="D268" s="1"/>
      <c r="E268" s="1" t="s">
        <v>357</v>
      </c>
      <c r="F268" s="1"/>
      <c r="G268" s="1"/>
      <c r="H268" s="1"/>
      <c r="I268" s="1"/>
      <c r="J268" s="2">
        <f>ROUND(SUM(J261:J267),5)</f>
        <v>300</v>
      </c>
      <c r="K268" s="2">
        <f>ROUND(SUM(K261:K267),5)</f>
        <v>3749.96</v>
      </c>
      <c r="L268" s="2">
        <f t="shared" si="38"/>
        <v>-3449.96</v>
      </c>
      <c r="M268" s="15">
        <f t="shared" si="39"/>
        <v>0.08</v>
      </c>
    </row>
    <row r="269" spans="1:13">
      <c r="A269" s="1"/>
      <c r="B269" s="1"/>
      <c r="C269" s="1"/>
      <c r="D269" s="1"/>
      <c r="E269" s="1" t="s">
        <v>358</v>
      </c>
      <c r="F269" s="1"/>
      <c r="G269" s="1"/>
      <c r="H269" s="1"/>
      <c r="I269" s="1"/>
      <c r="J269" s="2"/>
      <c r="K269" s="2"/>
      <c r="L269" s="2"/>
      <c r="M269" s="15"/>
    </row>
    <row r="270" spans="1:13">
      <c r="A270" s="1"/>
      <c r="B270" s="1"/>
      <c r="C270" s="1"/>
      <c r="D270" s="1"/>
      <c r="E270" s="1"/>
      <c r="F270" s="1" t="s">
        <v>359</v>
      </c>
      <c r="G270" s="1"/>
      <c r="H270" s="1"/>
      <c r="I270" s="1"/>
      <c r="J270" s="2">
        <v>0</v>
      </c>
      <c r="K270" s="2">
        <v>0</v>
      </c>
      <c r="L270" s="2">
        <f>ROUND((J270-K270),5)</f>
        <v>0</v>
      </c>
      <c r="M270" s="15">
        <f>ROUND(IF(K270=0, IF(J270=0, 0, 1), J270/K270),5)</f>
        <v>0</v>
      </c>
    </row>
    <row r="271" spans="1:13">
      <c r="A271" s="1"/>
      <c r="B271" s="1"/>
      <c r="C271" s="1"/>
      <c r="D271" s="1"/>
      <c r="E271" s="1"/>
      <c r="F271" s="1" t="s">
        <v>360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ht="15.75" thickBot="1">
      <c r="A272" s="1"/>
      <c r="B272" s="1"/>
      <c r="C272" s="1"/>
      <c r="D272" s="1"/>
      <c r="E272" s="1"/>
      <c r="F272" s="1" t="s">
        <v>361</v>
      </c>
      <c r="G272" s="1"/>
      <c r="H272" s="1"/>
      <c r="I272" s="1"/>
      <c r="J272" s="4">
        <v>0</v>
      </c>
      <c r="K272" s="4">
        <v>0</v>
      </c>
      <c r="L272" s="4">
        <f>ROUND((J272-K272),5)</f>
        <v>0</v>
      </c>
      <c r="M272" s="18">
        <f>ROUND(IF(K272=0, IF(J272=0, 0, 1), J272/K272),5)</f>
        <v>0</v>
      </c>
    </row>
    <row r="273" spans="1:13">
      <c r="A273" s="1"/>
      <c r="B273" s="1"/>
      <c r="C273" s="1"/>
      <c r="D273" s="1"/>
      <c r="E273" s="1" t="s">
        <v>362</v>
      </c>
      <c r="F273" s="1"/>
      <c r="G273" s="1"/>
      <c r="H273" s="1"/>
      <c r="I273" s="1"/>
      <c r="J273" s="2">
        <f>ROUND(SUM(J269:J272),5)</f>
        <v>0</v>
      </c>
      <c r="K273" s="2">
        <f>ROUND(SUM(K269:K272),5)</f>
        <v>0</v>
      </c>
      <c r="L273" s="2">
        <f>ROUND((J273-K273),5)</f>
        <v>0</v>
      </c>
      <c r="M273" s="15">
        <f>ROUND(IF(K273=0, IF(J273=0, 0, 1), J273/K273),5)</f>
        <v>0</v>
      </c>
    </row>
    <row r="274" spans="1:13">
      <c r="A274" s="1"/>
      <c r="B274" s="1"/>
      <c r="C274" s="1"/>
      <c r="D274" s="1"/>
      <c r="E274" s="1" t="s">
        <v>363</v>
      </c>
      <c r="F274" s="1"/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>
      <c r="A275" s="1"/>
      <c r="B275" s="1"/>
      <c r="C275" s="1"/>
      <c r="D275" s="1"/>
      <c r="E275" s="1" t="s">
        <v>364</v>
      </c>
      <c r="F275" s="1"/>
      <c r="G275" s="1"/>
      <c r="H275" s="1"/>
      <c r="I275" s="1"/>
      <c r="J275" s="2"/>
      <c r="K275" s="2"/>
      <c r="L275" s="2"/>
      <c r="M275" s="15"/>
    </row>
    <row r="276" spans="1:13">
      <c r="A276" s="1"/>
      <c r="B276" s="1"/>
      <c r="C276" s="1"/>
      <c r="D276" s="1"/>
      <c r="E276" s="1"/>
      <c r="F276" s="1" t="s">
        <v>365</v>
      </c>
      <c r="G276" s="1"/>
      <c r="H276" s="1"/>
      <c r="I276" s="1"/>
      <c r="J276" s="2">
        <v>0</v>
      </c>
      <c r="K276" s="2">
        <v>0</v>
      </c>
      <c r="L276" s="2">
        <f t="shared" ref="L276:L284" si="40">ROUND((J276-K276),5)</f>
        <v>0</v>
      </c>
      <c r="M276" s="15">
        <f t="shared" ref="M276:M284" si="41">ROUND(IF(K276=0, IF(J276=0, 0, 1), J276/K276),5)</f>
        <v>0</v>
      </c>
    </row>
    <row r="277" spans="1:13">
      <c r="A277" s="1"/>
      <c r="B277" s="1"/>
      <c r="C277" s="1"/>
      <c r="D277" s="1"/>
      <c r="E277" s="1"/>
      <c r="F277" s="1" t="s">
        <v>366</v>
      </c>
      <c r="G277" s="1"/>
      <c r="H277" s="1"/>
      <c r="I277" s="1"/>
      <c r="J277" s="2">
        <v>0</v>
      </c>
      <c r="K277" s="2">
        <v>0</v>
      </c>
      <c r="L277" s="2">
        <f t="shared" si="40"/>
        <v>0</v>
      </c>
      <c r="M277" s="15">
        <f t="shared" si="41"/>
        <v>0</v>
      </c>
    </row>
    <row r="278" spans="1:13">
      <c r="A278" s="1"/>
      <c r="B278" s="1"/>
      <c r="C278" s="1"/>
      <c r="D278" s="1"/>
      <c r="E278" s="1"/>
      <c r="F278" s="1" t="s">
        <v>367</v>
      </c>
      <c r="G278" s="1"/>
      <c r="H278" s="1"/>
      <c r="I278" s="1"/>
      <c r="J278" s="2">
        <v>0</v>
      </c>
      <c r="K278" s="2">
        <v>0</v>
      </c>
      <c r="L278" s="2">
        <f t="shared" si="40"/>
        <v>0</v>
      </c>
      <c r="M278" s="15">
        <f t="shared" si="41"/>
        <v>0</v>
      </c>
    </row>
    <row r="279" spans="1:13">
      <c r="A279" s="1"/>
      <c r="B279" s="1"/>
      <c r="C279" s="1"/>
      <c r="D279" s="1"/>
      <c r="E279" s="1"/>
      <c r="F279" s="1" t="s">
        <v>368</v>
      </c>
      <c r="G279" s="1"/>
      <c r="H279" s="1"/>
      <c r="I279" s="1"/>
      <c r="J279" s="2">
        <v>0</v>
      </c>
      <c r="K279" s="2">
        <v>0</v>
      </c>
      <c r="L279" s="2">
        <f t="shared" si="40"/>
        <v>0</v>
      </c>
      <c r="M279" s="15">
        <f t="shared" si="41"/>
        <v>0</v>
      </c>
    </row>
    <row r="280" spans="1:13">
      <c r="A280" s="1"/>
      <c r="B280" s="1"/>
      <c r="C280" s="1"/>
      <c r="D280" s="1"/>
      <c r="E280" s="1"/>
      <c r="F280" s="1" t="s">
        <v>369</v>
      </c>
      <c r="G280" s="1"/>
      <c r="H280" s="1"/>
      <c r="I280" s="1"/>
      <c r="J280" s="2">
        <v>0</v>
      </c>
      <c r="K280" s="2">
        <v>0</v>
      </c>
      <c r="L280" s="2">
        <f t="shared" si="40"/>
        <v>0</v>
      </c>
      <c r="M280" s="15">
        <f t="shared" si="41"/>
        <v>0</v>
      </c>
    </row>
    <row r="281" spans="1:13" ht="15.75" thickBot="1">
      <c r="A281" s="1"/>
      <c r="B281" s="1"/>
      <c r="C281" s="1"/>
      <c r="D281" s="1"/>
      <c r="E281" s="1"/>
      <c r="F281" s="1" t="s">
        <v>370</v>
      </c>
      <c r="G281" s="1"/>
      <c r="H281" s="1"/>
      <c r="I281" s="1"/>
      <c r="J281" s="2">
        <v>0</v>
      </c>
      <c r="K281" s="2">
        <v>0</v>
      </c>
      <c r="L281" s="2">
        <f t="shared" si="40"/>
        <v>0</v>
      </c>
      <c r="M281" s="15">
        <f t="shared" si="41"/>
        <v>0</v>
      </c>
    </row>
    <row r="282" spans="1:13" ht="15.75" thickBot="1">
      <c r="A282" s="1"/>
      <c r="B282" s="1"/>
      <c r="C282" s="1"/>
      <c r="D282" s="1"/>
      <c r="E282" s="1" t="s">
        <v>371</v>
      </c>
      <c r="F282" s="1"/>
      <c r="G282" s="1"/>
      <c r="H282" s="1"/>
      <c r="I282" s="1"/>
      <c r="J282" s="5">
        <f>ROUND(SUM(J275:J281),5)</f>
        <v>0</v>
      </c>
      <c r="K282" s="5">
        <f>ROUND(SUM(K275:K281),5)</f>
        <v>0</v>
      </c>
      <c r="L282" s="5">
        <f t="shared" si="40"/>
        <v>0</v>
      </c>
      <c r="M282" s="16">
        <f t="shared" si="41"/>
        <v>0</v>
      </c>
    </row>
    <row r="283" spans="1:13" ht="15.75" thickBot="1">
      <c r="A283" s="1"/>
      <c r="B283" s="1"/>
      <c r="C283" s="1"/>
      <c r="D283" s="1" t="s">
        <v>372</v>
      </c>
      <c r="E283" s="1"/>
      <c r="F283" s="1"/>
      <c r="G283" s="1"/>
      <c r="H283" s="1"/>
      <c r="I283" s="1"/>
      <c r="J283" s="3">
        <f>ROUND(J260+J268+SUM(J273:J274)+J282,5)</f>
        <v>300</v>
      </c>
      <c r="K283" s="3">
        <f>ROUND(K260+K268+SUM(K273:K274)+K282,5)</f>
        <v>3749.96</v>
      </c>
      <c r="L283" s="3">
        <f t="shared" si="40"/>
        <v>-3449.96</v>
      </c>
      <c r="M283" s="17">
        <f t="shared" si="41"/>
        <v>0.08</v>
      </c>
    </row>
    <row r="284" spans="1:13">
      <c r="A284" s="1"/>
      <c r="B284" s="1"/>
      <c r="C284" s="1" t="s">
        <v>373</v>
      </c>
      <c r="D284" s="1"/>
      <c r="E284" s="1"/>
      <c r="F284" s="1"/>
      <c r="G284" s="1"/>
      <c r="H284" s="1"/>
      <c r="I284" s="1"/>
      <c r="J284" s="2">
        <f>ROUND(J259+J283,5)</f>
        <v>300</v>
      </c>
      <c r="K284" s="2">
        <f>ROUND(K259+K283,5)</f>
        <v>3749.96</v>
      </c>
      <c r="L284" s="2">
        <f t="shared" si="40"/>
        <v>-3449.96</v>
      </c>
      <c r="M284" s="15">
        <f t="shared" si="41"/>
        <v>0.08</v>
      </c>
    </row>
    <row r="285" spans="1:13">
      <c r="A285" s="1"/>
      <c r="B285" s="1"/>
      <c r="C285" s="1" t="s">
        <v>374</v>
      </c>
      <c r="D285" s="1"/>
      <c r="E285" s="1"/>
      <c r="F285" s="1"/>
      <c r="G285" s="1"/>
      <c r="H285" s="1"/>
      <c r="I285" s="1"/>
      <c r="J285" s="2"/>
      <c r="K285" s="2"/>
      <c r="L285" s="2"/>
      <c r="M285" s="15"/>
    </row>
    <row r="286" spans="1:13">
      <c r="A286" s="1"/>
      <c r="B286" s="1"/>
      <c r="C286" s="1"/>
      <c r="D286" s="1" t="s">
        <v>375</v>
      </c>
      <c r="E286" s="1"/>
      <c r="F286" s="1"/>
      <c r="G286" s="1"/>
      <c r="H286" s="1"/>
      <c r="I286" s="1"/>
      <c r="J286" s="2"/>
      <c r="K286" s="2"/>
      <c r="L286" s="2"/>
      <c r="M286" s="15"/>
    </row>
    <row r="287" spans="1:13">
      <c r="A287" s="1"/>
      <c r="B287" s="1"/>
      <c r="C287" s="1"/>
      <c r="D287" s="1"/>
      <c r="E287" s="1" t="s">
        <v>376</v>
      </c>
      <c r="F287" s="1"/>
      <c r="G287" s="1"/>
      <c r="H287" s="1"/>
      <c r="I287" s="1"/>
      <c r="J287" s="2">
        <v>0</v>
      </c>
      <c r="K287" s="2">
        <v>0</v>
      </c>
      <c r="L287" s="2">
        <f>ROUND((J287-K287),5)</f>
        <v>0</v>
      </c>
      <c r="M287" s="15">
        <f>ROUND(IF(K287=0, IF(J287=0, 0, 1), J287/K287),5)</f>
        <v>0</v>
      </c>
    </row>
    <row r="288" spans="1:13">
      <c r="A288" s="1"/>
      <c r="B288" s="1"/>
      <c r="C288" s="1"/>
      <c r="D288" s="1"/>
      <c r="E288" s="1" t="s">
        <v>377</v>
      </c>
      <c r="F288" s="1"/>
      <c r="G288" s="1"/>
      <c r="H288" s="1"/>
      <c r="I288" s="1"/>
      <c r="J288" s="2">
        <v>43215</v>
      </c>
      <c r="K288" s="2">
        <v>21250</v>
      </c>
      <c r="L288" s="2">
        <f>ROUND((J288-K288),5)</f>
        <v>21965</v>
      </c>
      <c r="M288" s="15">
        <f>ROUND(IF(K288=0, IF(J288=0, 0, 1), J288/K288),5)</f>
        <v>2.0336500000000002</v>
      </c>
    </row>
    <row r="289" spans="1:13" ht="15.75" thickBot="1">
      <c r="A289" s="1"/>
      <c r="B289" s="1"/>
      <c r="C289" s="1"/>
      <c r="D289" s="1"/>
      <c r="E289" s="1" t="s">
        <v>378</v>
      </c>
      <c r="F289" s="1"/>
      <c r="G289" s="1"/>
      <c r="H289" s="1"/>
      <c r="I289" s="1"/>
      <c r="J289" s="4">
        <v>0</v>
      </c>
      <c r="K289" s="4">
        <v>0</v>
      </c>
      <c r="L289" s="4">
        <f>ROUND((J289-K289),5)</f>
        <v>0</v>
      </c>
      <c r="M289" s="18">
        <f>ROUND(IF(K289=0, IF(J289=0, 0, 1), J289/K289),5)</f>
        <v>0</v>
      </c>
    </row>
    <row r="290" spans="1:13">
      <c r="A290" s="1"/>
      <c r="B290" s="1"/>
      <c r="C290" s="1"/>
      <c r="D290" s="1" t="s">
        <v>379</v>
      </c>
      <c r="E290" s="1"/>
      <c r="F290" s="1"/>
      <c r="G290" s="1"/>
      <c r="H290" s="1"/>
      <c r="I290" s="1"/>
      <c r="J290" s="2">
        <f>ROUND(SUM(J286:J289),5)</f>
        <v>43215</v>
      </c>
      <c r="K290" s="2">
        <f>ROUND(SUM(K286:K289),5)</f>
        <v>21250</v>
      </c>
      <c r="L290" s="2">
        <f>ROUND((J290-K290),5)</f>
        <v>21965</v>
      </c>
      <c r="M290" s="15">
        <f>ROUND(IF(K290=0, IF(J290=0, 0, 1), J290/K290),5)</f>
        <v>2.0336500000000002</v>
      </c>
    </row>
    <row r="291" spans="1:13">
      <c r="A291" s="1"/>
      <c r="B291" s="1"/>
      <c r="C291" s="1"/>
      <c r="D291" s="1" t="s">
        <v>380</v>
      </c>
      <c r="E291" s="1"/>
      <c r="F291" s="1"/>
      <c r="G291" s="1"/>
      <c r="H291" s="1"/>
      <c r="I291" s="1"/>
      <c r="J291" s="2"/>
      <c r="K291" s="2"/>
      <c r="L291" s="2"/>
      <c r="M291" s="15"/>
    </row>
    <row r="292" spans="1:13">
      <c r="A292" s="1"/>
      <c r="B292" s="1"/>
      <c r="C292" s="1"/>
      <c r="D292" s="1"/>
      <c r="E292" s="1" t="s">
        <v>381</v>
      </c>
      <c r="F292" s="1"/>
      <c r="G292" s="1"/>
      <c r="H292" s="1"/>
      <c r="I292" s="1"/>
      <c r="J292" s="2">
        <v>0</v>
      </c>
      <c r="K292" s="2">
        <v>0</v>
      </c>
      <c r="L292" s="2">
        <f>ROUND((J292-K292),5)</f>
        <v>0</v>
      </c>
      <c r="M292" s="15">
        <f>ROUND(IF(K292=0, IF(J292=0, 0, 1), J292/K292),5)</f>
        <v>0</v>
      </c>
    </row>
    <row r="293" spans="1:13">
      <c r="A293" s="1"/>
      <c r="B293" s="1"/>
      <c r="C293" s="1"/>
      <c r="D293" s="1"/>
      <c r="E293" s="1" t="s">
        <v>382</v>
      </c>
      <c r="F293" s="1"/>
      <c r="G293" s="1"/>
      <c r="H293" s="1"/>
      <c r="I293" s="1"/>
      <c r="J293" s="2">
        <v>0</v>
      </c>
      <c r="K293" s="2">
        <v>0</v>
      </c>
      <c r="L293" s="2">
        <f>ROUND((J293-K293),5)</f>
        <v>0</v>
      </c>
      <c r="M293" s="15">
        <f>ROUND(IF(K293=0, IF(J293=0, 0, 1), J293/K293),5)</f>
        <v>0</v>
      </c>
    </row>
    <row r="294" spans="1:13">
      <c r="A294" s="1"/>
      <c r="B294" s="1"/>
      <c r="C294" s="1"/>
      <c r="D294" s="1"/>
      <c r="E294" s="1" t="s">
        <v>383</v>
      </c>
      <c r="F294" s="1"/>
      <c r="G294" s="1"/>
      <c r="H294" s="1"/>
      <c r="I294" s="1"/>
      <c r="J294" s="2">
        <v>0</v>
      </c>
      <c r="K294" s="2">
        <v>0</v>
      </c>
      <c r="L294" s="2">
        <f>ROUND((J294-K294),5)</f>
        <v>0</v>
      </c>
      <c r="M294" s="15">
        <f>ROUND(IF(K294=0, IF(J294=0, 0, 1), J294/K294),5)</f>
        <v>0</v>
      </c>
    </row>
    <row r="295" spans="1:13">
      <c r="A295" s="1"/>
      <c r="B295" s="1"/>
      <c r="C295" s="1"/>
      <c r="D295" s="1"/>
      <c r="E295" s="1" t="s">
        <v>384</v>
      </c>
      <c r="F295" s="1"/>
      <c r="G295" s="1"/>
      <c r="H295" s="1"/>
      <c r="I295" s="1"/>
      <c r="J295" s="2">
        <v>0</v>
      </c>
      <c r="K295" s="2">
        <v>0</v>
      </c>
      <c r="L295" s="2">
        <f>ROUND((J295-K295),5)</f>
        <v>0</v>
      </c>
      <c r="M295" s="15">
        <f>ROUND(IF(K295=0, IF(J295=0, 0, 1), J295/K295),5)</f>
        <v>0</v>
      </c>
    </row>
    <row r="296" spans="1:13">
      <c r="A296" s="1"/>
      <c r="B296" s="1"/>
      <c r="C296" s="1"/>
      <c r="D296" s="1"/>
      <c r="E296" s="1" t="s">
        <v>385</v>
      </c>
      <c r="F296" s="1"/>
      <c r="G296" s="1"/>
      <c r="H296" s="1"/>
      <c r="I296" s="1"/>
      <c r="J296" s="2"/>
      <c r="K296" s="2"/>
      <c r="L296" s="2"/>
      <c r="M296" s="15"/>
    </row>
    <row r="297" spans="1:13">
      <c r="A297" s="1"/>
      <c r="B297" s="1"/>
      <c r="C297" s="1"/>
      <c r="D297" s="1"/>
      <c r="E297" s="1"/>
      <c r="F297" s="1" t="s">
        <v>386</v>
      </c>
      <c r="G297" s="1"/>
      <c r="H297" s="1"/>
      <c r="I297" s="1"/>
      <c r="J297" s="2">
        <v>0</v>
      </c>
      <c r="K297" s="2">
        <v>0</v>
      </c>
      <c r="L297" s="2">
        <f t="shared" ref="L297:L303" si="42">ROUND((J297-K297),5)</f>
        <v>0</v>
      </c>
      <c r="M297" s="15">
        <f t="shared" ref="M297:M303" si="43">ROUND(IF(K297=0, IF(J297=0, 0, 1), J297/K297),5)</f>
        <v>0</v>
      </c>
    </row>
    <row r="298" spans="1:13">
      <c r="A298" s="1"/>
      <c r="B298" s="1"/>
      <c r="C298" s="1"/>
      <c r="D298" s="1"/>
      <c r="E298" s="1"/>
      <c r="F298" s="1" t="s">
        <v>387</v>
      </c>
      <c r="G298" s="1"/>
      <c r="H298" s="1"/>
      <c r="I298" s="1"/>
      <c r="J298" s="2">
        <v>0</v>
      </c>
      <c r="K298" s="2">
        <v>0</v>
      </c>
      <c r="L298" s="2">
        <f t="shared" si="42"/>
        <v>0</v>
      </c>
      <c r="M298" s="15">
        <f t="shared" si="43"/>
        <v>0</v>
      </c>
    </row>
    <row r="299" spans="1:13">
      <c r="A299" s="1"/>
      <c r="B299" s="1"/>
      <c r="C299" s="1"/>
      <c r="D299" s="1"/>
      <c r="E299" s="1"/>
      <c r="F299" s="1" t="s">
        <v>388</v>
      </c>
      <c r="G299" s="1"/>
      <c r="H299" s="1"/>
      <c r="I299" s="1"/>
      <c r="J299" s="2">
        <v>10865.85</v>
      </c>
      <c r="K299" s="2">
        <v>0</v>
      </c>
      <c r="L299" s="2">
        <f t="shared" si="42"/>
        <v>10865.85</v>
      </c>
      <c r="M299" s="15">
        <f t="shared" si="43"/>
        <v>1</v>
      </c>
    </row>
    <row r="300" spans="1:13" ht="15.75" thickBot="1">
      <c r="A300" s="1"/>
      <c r="B300" s="1"/>
      <c r="C300" s="1"/>
      <c r="D300" s="1"/>
      <c r="E300" s="1"/>
      <c r="F300" s="1" t="s">
        <v>389</v>
      </c>
      <c r="G300" s="1"/>
      <c r="H300" s="1"/>
      <c r="I300" s="1"/>
      <c r="J300" s="4">
        <v>0</v>
      </c>
      <c r="K300" s="4">
        <v>0</v>
      </c>
      <c r="L300" s="4">
        <f t="shared" si="42"/>
        <v>0</v>
      </c>
      <c r="M300" s="18">
        <f t="shared" si="43"/>
        <v>0</v>
      </c>
    </row>
    <row r="301" spans="1:13">
      <c r="A301" s="1"/>
      <c r="B301" s="1"/>
      <c r="C301" s="1"/>
      <c r="D301" s="1"/>
      <c r="E301" s="1" t="s">
        <v>390</v>
      </c>
      <c r="F301" s="1"/>
      <c r="G301" s="1"/>
      <c r="H301" s="1"/>
      <c r="I301" s="1"/>
      <c r="J301" s="2">
        <f>ROUND(SUM(J296:J300),5)</f>
        <v>10865.85</v>
      </c>
      <c r="K301" s="2">
        <f>ROUND(SUM(K296:K300),5)</f>
        <v>0</v>
      </c>
      <c r="L301" s="2">
        <f t="shared" si="42"/>
        <v>10865.85</v>
      </c>
      <c r="M301" s="15">
        <f t="shared" si="43"/>
        <v>1</v>
      </c>
    </row>
    <row r="302" spans="1:13" ht="15.75" thickBot="1">
      <c r="A302" s="1"/>
      <c r="B302" s="1"/>
      <c r="C302" s="1"/>
      <c r="D302" s="1"/>
      <c r="E302" s="1" t="s">
        <v>391</v>
      </c>
      <c r="F302" s="1"/>
      <c r="G302" s="1"/>
      <c r="H302" s="1"/>
      <c r="I302" s="1"/>
      <c r="J302" s="4">
        <v>0</v>
      </c>
      <c r="K302" s="4">
        <v>0</v>
      </c>
      <c r="L302" s="4">
        <f t="shared" si="42"/>
        <v>0</v>
      </c>
      <c r="M302" s="18">
        <f t="shared" si="43"/>
        <v>0</v>
      </c>
    </row>
    <row r="303" spans="1:13">
      <c r="A303" s="1"/>
      <c r="B303" s="1"/>
      <c r="C303" s="1"/>
      <c r="D303" s="1" t="s">
        <v>392</v>
      </c>
      <c r="E303" s="1"/>
      <c r="F303" s="1"/>
      <c r="G303" s="1"/>
      <c r="H303" s="1"/>
      <c r="I303" s="1"/>
      <c r="J303" s="2">
        <f>ROUND(SUM(J291:J295)+SUM(J301:J302),5)</f>
        <v>10865.85</v>
      </c>
      <c r="K303" s="2">
        <f>ROUND(SUM(K291:K295)+SUM(K301:K302),5)</f>
        <v>0</v>
      </c>
      <c r="L303" s="2">
        <f t="shared" si="42"/>
        <v>10865.85</v>
      </c>
      <c r="M303" s="15">
        <f t="shared" si="43"/>
        <v>1</v>
      </c>
    </row>
    <row r="304" spans="1:13">
      <c r="A304" s="1"/>
      <c r="B304" s="1"/>
      <c r="C304" s="1"/>
      <c r="D304" s="1" t="s">
        <v>393</v>
      </c>
      <c r="E304" s="1"/>
      <c r="F304" s="1"/>
      <c r="G304" s="1"/>
      <c r="H304" s="1"/>
      <c r="I304" s="1"/>
      <c r="J304" s="2"/>
      <c r="K304" s="2"/>
      <c r="L304" s="2"/>
      <c r="M304" s="15"/>
    </row>
    <row r="305" spans="1:13">
      <c r="A305" s="1"/>
      <c r="B305" s="1"/>
      <c r="C305" s="1"/>
      <c r="D305" s="1"/>
      <c r="E305" s="1" t="s">
        <v>394</v>
      </c>
      <c r="F305" s="1"/>
      <c r="G305" s="1"/>
      <c r="H305" s="1"/>
      <c r="I305" s="1"/>
      <c r="J305" s="2">
        <v>0</v>
      </c>
      <c r="K305" s="2">
        <v>0</v>
      </c>
      <c r="L305" s="2">
        <f t="shared" ref="L305:L310" si="44">ROUND((J305-K305),5)</f>
        <v>0</v>
      </c>
      <c r="M305" s="15">
        <f t="shared" ref="M305:M310" si="45">ROUND(IF(K305=0, IF(J305=0, 0, 1), J305/K305),5)</f>
        <v>0</v>
      </c>
    </row>
    <row r="306" spans="1:13" ht="15.75" thickBot="1">
      <c r="A306" s="1"/>
      <c r="B306" s="1"/>
      <c r="C306" s="1"/>
      <c r="D306" s="1"/>
      <c r="E306" s="1" t="s">
        <v>395</v>
      </c>
      <c r="F306" s="1"/>
      <c r="G306" s="1"/>
      <c r="H306" s="1"/>
      <c r="I306" s="1"/>
      <c r="J306" s="2">
        <v>0</v>
      </c>
      <c r="K306" s="2">
        <v>0</v>
      </c>
      <c r="L306" s="2">
        <f t="shared" si="44"/>
        <v>0</v>
      </c>
      <c r="M306" s="15">
        <f t="shared" si="45"/>
        <v>0</v>
      </c>
    </row>
    <row r="307" spans="1:13" ht="15.75" thickBot="1">
      <c r="A307" s="1"/>
      <c r="B307" s="1"/>
      <c r="C307" s="1"/>
      <c r="D307" s="1" t="s">
        <v>396</v>
      </c>
      <c r="E307" s="1"/>
      <c r="F307" s="1"/>
      <c r="G307" s="1"/>
      <c r="H307" s="1"/>
      <c r="I307" s="1"/>
      <c r="J307" s="5">
        <f>ROUND(SUM(J304:J306),5)</f>
        <v>0</v>
      </c>
      <c r="K307" s="5">
        <f>ROUND(SUM(K304:K306),5)</f>
        <v>0</v>
      </c>
      <c r="L307" s="5">
        <f t="shared" si="44"/>
        <v>0</v>
      </c>
      <c r="M307" s="16">
        <f t="shared" si="45"/>
        <v>0</v>
      </c>
    </row>
    <row r="308" spans="1:13" ht="15.75" thickBot="1">
      <c r="A308" s="1"/>
      <c r="B308" s="1"/>
      <c r="C308" s="1" t="s">
        <v>397</v>
      </c>
      <c r="D308" s="1"/>
      <c r="E308" s="1"/>
      <c r="F308" s="1"/>
      <c r="G308" s="1"/>
      <c r="H308" s="1"/>
      <c r="I308" s="1"/>
      <c r="J308" s="5">
        <f>ROUND(J285+J290+J303+J307,5)</f>
        <v>54080.85</v>
      </c>
      <c r="K308" s="5">
        <f>ROUND(K285+K290+K303+K307,5)</f>
        <v>21250</v>
      </c>
      <c r="L308" s="5">
        <f t="shared" si="44"/>
        <v>32830.85</v>
      </c>
      <c r="M308" s="16">
        <f t="shared" si="45"/>
        <v>2.5449799999999998</v>
      </c>
    </row>
    <row r="309" spans="1:13" ht="15.75" thickBot="1">
      <c r="A309" s="1"/>
      <c r="B309" s="1" t="s">
        <v>398</v>
      </c>
      <c r="C309" s="1"/>
      <c r="D309" s="1"/>
      <c r="E309" s="1"/>
      <c r="F309" s="1"/>
      <c r="G309" s="1"/>
      <c r="H309" s="1"/>
      <c r="I309" s="1"/>
      <c r="J309" s="5">
        <f>ROUND(J258+J284-J308,5)</f>
        <v>-53780.85</v>
      </c>
      <c r="K309" s="5">
        <f>ROUND(K258+K284-K308,5)</f>
        <v>-17500.04</v>
      </c>
      <c r="L309" s="5">
        <f t="shared" si="44"/>
        <v>-36280.81</v>
      </c>
      <c r="M309" s="16">
        <f t="shared" si="45"/>
        <v>3.0731799999999998</v>
      </c>
    </row>
    <row r="310" spans="1:13" s="8" customFormat="1" ht="12" thickBot="1">
      <c r="A310" s="6" t="s">
        <v>85</v>
      </c>
      <c r="B310" s="6"/>
      <c r="C310" s="6"/>
      <c r="D310" s="6"/>
      <c r="E310" s="6"/>
      <c r="F310" s="6"/>
      <c r="G310" s="6"/>
      <c r="H310" s="6"/>
      <c r="I310" s="6"/>
      <c r="J310" s="7">
        <f>ROUND(J257+J309,5)</f>
        <v>203251.23</v>
      </c>
      <c r="K310" s="7">
        <f>ROUND(K257+K309,5)</f>
        <v>111261.59</v>
      </c>
      <c r="L310" s="7">
        <f t="shared" si="44"/>
        <v>91989.64</v>
      </c>
      <c r="M310" s="19">
        <f t="shared" si="45"/>
        <v>1.8267899999999999</v>
      </c>
    </row>
    <row r="311" spans="1:13" ht="15.75" thickTop="1"/>
  </sheetData>
  <pageMargins left="0.7" right="0.7" top="0.75" bottom="0.75" header="0.1" footer="0.3"/>
  <pageSetup orientation="portrait" r:id="rId1"/>
  <headerFooter>
    <oddHeader>&amp;L&amp;"Arial,Bold"&amp;8 12:27 PM
&amp;"Arial,Bold"&amp;8 08/06/25
&amp;"Arial,Bold"&amp;8 Accrual Basis&amp;C&amp;"Arial,Bold"&amp;12 Nederland Fire Protection District
&amp;"Arial,Bold"&amp;14 Income &amp;&amp; Expense Budget vs. Actual
&amp;"Arial,Bold"&amp;10 July 2025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F4551-ED3D-4369-888A-8BA05CE6B76A}">
  <dimension ref="A1:M315"/>
  <sheetViews>
    <sheetView workbookViewId="0">
      <pane xSplit="9" ySplit="2" topLeftCell="J156" activePane="bottomRight" state="frozenSplit"/>
      <selection pane="bottomRight" activeCell="K184" sqref="K184"/>
      <selection pane="bottomLeft" activeCell="A3" sqref="A3"/>
      <selection pane="topRight" activeCell="J1" sqref="J1"/>
    </sheetView>
  </sheetViews>
  <sheetFormatPr defaultRowHeight="15"/>
  <cols>
    <col min="1" max="8" width="3" style="12" customWidth="1"/>
    <col min="9" max="9" width="31.28515625" style="12" customWidth="1"/>
    <col min="10" max="10" width="10" bestFit="1" customWidth="1"/>
    <col min="11" max="11" width="10.28515625" bestFit="1" customWidth="1"/>
    <col min="12" max="12" width="12" bestFit="1" customWidth="1"/>
    <col min="13" max="13" width="10.28515625" bestFit="1" customWidth="1"/>
  </cols>
  <sheetData>
    <row r="1" spans="1:13" ht="15.75" thickBot="1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>
      <c r="A2" s="9"/>
      <c r="B2" s="9"/>
      <c r="C2" s="9"/>
      <c r="D2" s="9"/>
      <c r="E2" s="9"/>
      <c r="F2" s="9"/>
      <c r="G2" s="9"/>
      <c r="H2" s="9"/>
      <c r="I2" s="9"/>
      <c r="J2" s="20" t="s">
        <v>399</v>
      </c>
      <c r="K2" s="20" t="s">
        <v>89</v>
      </c>
      <c r="L2" s="20" t="s">
        <v>90</v>
      </c>
      <c r="M2" s="20" t="s">
        <v>91</v>
      </c>
    </row>
    <row r="3" spans="1:13" ht="15.75" thickTop="1">
      <c r="A3" s="1"/>
      <c r="B3" s="1" t="s">
        <v>92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>
      <c r="A4" s="1"/>
      <c r="B4" s="1"/>
      <c r="C4" s="1"/>
      <c r="D4" s="1" t="s">
        <v>93</v>
      </c>
      <c r="E4" s="1"/>
      <c r="F4" s="1"/>
      <c r="G4" s="1"/>
      <c r="H4" s="1"/>
      <c r="I4" s="1"/>
      <c r="J4" s="2"/>
      <c r="K4" s="2"/>
      <c r="L4" s="2"/>
      <c r="M4" s="15"/>
    </row>
    <row r="5" spans="1:13">
      <c r="A5" s="1"/>
      <c r="B5" s="1"/>
      <c r="C5" s="1"/>
      <c r="D5" s="1"/>
      <c r="E5" s="1" t="s">
        <v>94</v>
      </c>
      <c r="F5" s="1"/>
      <c r="G5" s="1"/>
      <c r="H5" s="1"/>
      <c r="I5" s="1"/>
      <c r="J5" s="2">
        <v>5053.99</v>
      </c>
      <c r="K5" s="2">
        <v>0</v>
      </c>
      <c r="L5" s="2">
        <f>ROUND((J5-K5),5)</f>
        <v>5053.99</v>
      </c>
      <c r="M5" s="15">
        <f>ROUND(IF(K5=0, IF(J5=0, 0, 1), J5/K5),5)</f>
        <v>1</v>
      </c>
    </row>
    <row r="6" spans="1:13">
      <c r="A6" s="1"/>
      <c r="B6" s="1"/>
      <c r="C6" s="1"/>
      <c r="D6" s="1"/>
      <c r="E6" s="1" t="s">
        <v>95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>
      <c r="A7" s="1"/>
      <c r="B7" s="1"/>
      <c r="C7" s="1"/>
      <c r="D7" s="1"/>
      <c r="E7" s="1" t="s">
        <v>96</v>
      </c>
      <c r="F7" s="1"/>
      <c r="G7" s="1"/>
      <c r="H7" s="1"/>
      <c r="I7" s="1"/>
      <c r="J7" s="2">
        <v>1350</v>
      </c>
      <c r="K7" s="2">
        <v>300</v>
      </c>
      <c r="L7" s="2">
        <f>ROUND((J7-K7),5)</f>
        <v>1050</v>
      </c>
      <c r="M7" s="15">
        <f>ROUND(IF(K7=0, IF(J7=0, 0, 1), J7/K7),5)</f>
        <v>4.5</v>
      </c>
    </row>
    <row r="8" spans="1:13">
      <c r="A8" s="1"/>
      <c r="B8" s="1"/>
      <c r="C8" s="1"/>
      <c r="D8" s="1"/>
      <c r="E8" s="1" t="s">
        <v>97</v>
      </c>
      <c r="F8" s="1"/>
      <c r="G8" s="1"/>
      <c r="H8" s="1"/>
      <c r="I8" s="1"/>
      <c r="J8" s="2">
        <v>30504.240000000002</v>
      </c>
      <c r="K8" s="2">
        <v>20416.62</v>
      </c>
      <c r="L8" s="2">
        <f>ROUND((J8-K8),5)</f>
        <v>10087.620000000001</v>
      </c>
      <c r="M8" s="15">
        <f>ROUND(IF(K8=0, IF(J8=0, 0, 1), J8/K8),5)</f>
        <v>1.4940899999999999</v>
      </c>
    </row>
    <row r="9" spans="1:13">
      <c r="A9" s="1"/>
      <c r="B9" s="1"/>
      <c r="C9" s="1"/>
      <c r="D9" s="1"/>
      <c r="E9" s="1" t="s">
        <v>98</v>
      </c>
      <c r="F9" s="1"/>
      <c r="G9" s="1"/>
      <c r="H9" s="1"/>
      <c r="I9" s="1"/>
      <c r="J9" s="2"/>
      <c r="K9" s="2"/>
      <c r="L9" s="2"/>
      <c r="M9" s="15"/>
    </row>
    <row r="10" spans="1:13">
      <c r="A10" s="1"/>
      <c r="B10" s="1"/>
      <c r="C10" s="1"/>
      <c r="D10" s="1"/>
      <c r="E10" s="1"/>
      <c r="F10" s="1" t="s">
        <v>99</v>
      </c>
      <c r="G10" s="1"/>
      <c r="H10" s="1"/>
      <c r="I10" s="1"/>
      <c r="J10" s="2">
        <v>-4158.5200000000004</v>
      </c>
      <c r="K10" s="2">
        <v>0</v>
      </c>
      <c r="L10" s="2">
        <f>ROUND((J10-K10),5)</f>
        <v>-4158.5200000000004</v>
      </c>
      <c r="M10" s="15">
        <f>ROUND(IF(K10=0, IF(J10=0, 0, 1), J10/K10),5)</f>
        <v>1</v>
      </c>
    </row>
    <row r="11" spans="1:13">
      <c r="A11" s="1"/>
      <c r="B11" s="1"/>
      <c r="C11" s="1"/>
      <c r="D11" s="1"/>
      <c r="E11" s="1"/>
      <c r="F11" s="1" t="s">
        <v>100</v>
      </c>
      <c r="G11" s="1"/>
      <c r="H11" s="1"/>
      <c r="I11" s="1"/>
      <c r="J11" s="2">
        <v>2630.95</v>
      </c>
      <c r="K11" s="2">
        <v>0</v>
      </c>
      <c r="L11" s="2">
        <f>ROUND((J11-K11),5)</f>
        <v>2630.95</v>
      </c>
      <c r="M11" s="15">
        <f>ROUND(IF(K11=0, IF(J11=0, 0, 1), J11/K11),5)</f>
        <v>1</v>
      </c>
    </row>
    <row r="12" spans="1:13">
      <c r="A12" s="1"/>
      <c r="B12" s="1"/>
      <c r="C12" s="1"/>
      <c r="D12" s="1"/>
      <c r="E12" s="1"/>
      <c r="F12" s="1" t="s">
        <v>101</v>
      </c>
      <c r="G12" s="1"/>
      <c r="H12" s="1"/>
      <c r="I12" s="1"/>
      <c r="J12" s="2">
        <v>1541.56</v>
      </c>
      <c r="K12" s="2">
        <v>0</v>
      </c>
      <c r="L12" s="2">
        <f>ROUND((J12-K12),5)</f>
        <v>1541.56</v>
      </c>
      <c r="M12" s="15">
        <f>ROUND(IF(K12=0, IF(J12=0, 0, 1), J12/K12),5)</f>
        <v>1</v>
      </c>
    </row>
    <row r="13" spans="1:13">
      <c r="A13" s="1"/>
      <c r="B13" s="1"/>
      <c r="C13" s="1"/>
      <c r="D13" s="1"/>
      <c r="E13" s="1"/>
      <c r="F13" s="1" t="s">
        <v>102</v>
      </c>
      <c r="G13" s="1"/>
      <c r="H13" s="1"/>
      <c r="I13" s="1"/>
      <c r="J13" s="2">
        <v>-2464.91</v>
      </c>
      <c r="K13" s="2"/>
      <c r="L13" s="2"/>
      <c r="M13" s="15"/>
    </row>
    <row r="14" spans="1:13">
      <c r="A14" s="1"/>
      <c r="B14" s="1"/>
      <c r="C14" s="1"/>
      <c r="D14" s="1"/>
      <c r="E14" s="1"/>
      <c r="F14" s="1" t="s">
        <v>103</v>
      </c>
      <c r="G14" s="1"/>
      <c r="H14" s="1"/>
      <c r="I14" s="1"/>
      <c r="J14" s="2">
        <v>1475950.22</v>
      </c>
      <c r="K14" s="2">
        <v>1516215.71</v>
      </c>
      <c r="L14" s="2">
        <f t="shared" ref="L14:L31" si="0">ROUND((J14-K14),5)</f>
        <v>-40265.49</v>
      </c>
      <c r="M14" s="15">
        <f t="shared" ref="M14:M31" si="1">ROUND(IF(K14=0, IF(J14=0, 0, 1), J14/K14),5)</f>
        <v>0.97343999999999997</v>
      </c>
    </row>
    <row r="15" spans="1:13">
      <c r="A15" s="1"/>
      <c r="B15" s="1"/>
      <c r="C15" s="1"/>
      <c r="D15" s="1"/>
      <c r="E15" s="1"/>
      <c r="F15" s="1" t="s">
        <v>104</v>
      </c>
      <c r="G15" s="1"/>
      <c r="H15" s="1"/>
      <c r="I15" s="1"/>
      <c r="J15" s="2">
        <v>35532.07</v>
      </c>
      <c r="K15" s="2">
        <v>35257.410000000003</v>
      </c>
      <c r="L15" s="2">
        <f t="shared" si="0"/>
        <v>274.66000000000003</v>
      </c>
      <c r="M15" s="15">
        <f t="shared" si="1"/>
        <v>1.00779</v>
      </c>
    </row>
    <row r="16" spans="1:13">
      <c r="A16" s="1"/>
      <c r="B16" s="1"/>
      <c r="C16" s="1"/>
      <c r="D16" s="1"/>
      <c r="E16" s="1"/>
      <c r="F16" s="1" t="s">
        <v>105</v>
      </c>
      <c r="G16" s="1"/>
      <c r="H16" s="1"/>
      <c r="I16" s="1"/>
      <c r="J16" s="2">
        <v>0</v>
      </c>
      <c r="K16" s="2">
        <v>25961.25</v>
      </c>
      <c r="L16" s="2">
        <f t="shared" si="0"/>
        <v>-25961.25</v>
      </c>
      <c r="M16" s="15">
        <f t="shared" si="1"/>
        <v>0</v>
      </c>
    </row>
    <row r="17" spans="1:13">
      <c r="A17" s="1"/>
      <c r="B17" s="1"/>
      <c r="C17" s="1"/>
      <c r="D17" s="1"/>
      <c r="E17" s="1"/>
      <c r="F17" s="1" t="s">
        <v>106</v>
      </c>
      <c r="G17" s="1"/>
      <c r="H17" s="1"/>
      <c r="I17" s="1"/>
      <c r="J17" s="2">
        <v>0</v>
      </c>
      <c r="K17" s="2">
        <v>1298.01</v>
      </c>
      <c r="L17" s="2">
        <f t="shared" si="0"/>
        <v>-1298.01</v>
      </c>
      <c r="M17" s="15">
        <f t="shared" si="1"/>
        <v>0</v>
      </c>
    </row>
    <row r="18" spans="1:13">
      <c r="A18" s="1"/>
      <c r="B18" s="1"/>
      <c r="C18" s="1"/>
      <c r="D18" s="1"/>
      <c r="E18" s="1"/>
      <c r="F18" s="1" t="s">
        <v>107</v>
      </c>
      <c r="G18" s="1"/>
      <c r="H18" s="1"/>
      <c r="I18" s="1"/>
      <c r="J18" s="2">
        <v>551.36</v>
      </c>
      <c r="K18" s="2">
        <v>0</v>
      </c>
      <c r="L18" s="2">
        <f t="shared" si="0"/>
        <v>551.36</v>
      </c>
      <c r="M18" s="15">
        <f t="shared" si="1"/>
        <v>1</v>
      </c>
    </row>
    <row r="19" spans="1:13">
      <c r="A19" s="1"/>
      <c r="B19" s="1"/>
      <c r="C19" s="1"/>
      <c r="D19" s="1"/>
      <c r="E19" s="1"/>
      <c r="F19" s="1" t="s">
        <v>108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>
      <c r="A20" s="1"/>
      <c r="B20" s="1"/>
      <c r="C20" s="1"/>
      <c r="D20" s="1"/>
      <c r="E20" s="1"/>
      <c r="F20" s="1" t="s">
        <v>109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>
      <c r="A21" s="1"/>
      <c r="B21" s="1"/>
      <c r="C21" s="1"/>
      <c r="D21" s="1"/>
      <c r="E21" s="1"/>
      <c r="F21" s="1" t="s">
        <v>110</v>
      </c>
      <c r="G21" s="1"/>
      <c r="H21" s="1"/>
      <c r="I21" s="1"/>
      <c r="J21" s="2">
        <v>64034.38</v>
      </c>
      <c r="K21" s="2">
        <v>0</v>
      </c>
      <c r="L21" s="2">
        <f t="shared" si="0"/>
        <v>64034.38</v>
      </c>
      <c r="M21" s="15">
        <f t="shared" si="1"/>
        <v>1</v>
      </c>
    </row>
    <row r="22" spans="1:13">
      <c r="A22" s="1"/>
      <c r="B22" s="1"/>
      <c r="C22" s="1"/>
      <c r="D22" s="1"/>
      <c r="E22" s="1"/>
      <c r="F22" s="1" t="s">
        <v>111</v>
      </c>
      <c r="G22" s="1"/>
      <c r="H22" s="1"/>
      <c r="I22" s="1"/>
      <c r="J22" s="2">
        <v>109285.38</v>
      </c>
      <c r="K22" s="2">
        <v>67982.710000000006</v>
      </c>
      <c r="L22" s="2">
        <f t="shared" si="0"/>
        <v>41302.67</v>
      </c>
      <c r="M22" s="15">
        <f t="shared" si="1"/>
        <v>1.60755</v>
      </c>
    </row>
    <row r="23" spans="1:13">
      <c r="A23" s="1"/>
      <c r="B23" s="1"/>
      <c r="C23" s="1"/>
      <c r="D23" s="1"/>
      <c r="E23" s="1"/>
      <c r="F23" s="1" t="s">
        <v>112</v>
      </c>
      <c r="G23" s="1"/>
      <c r="H23" s="1"/>
      <c r="I23" s="1"/>
      <c r="J23" s="2">
        <v>-56281.599999999999</v>
      </c>
      <c r="K23" s="2">
        <v>0</v>
      </c>
      <c r="L23" s="2">
        <f t="shared" si="0"/>
        <v>-56281.599999999999</v>
      </c>
      <c r="M23" s="15">
        <f t="shared" si="1"/>
        <v>1</v>
      </c>
    </row>
    <row r="24" spans="1:13">
      <c r="A24" s="1"/>
      <c r="B24" s="1"/>
      <c r="C24" s="1"/>
      <c r="D24" s="1"/>
      <c r="E24" s="1"/>
      <c r="F24" s="1" t="s">
        <v>113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>
      <c r="A25" s="1"/>
      <c r="B25" s="1"/>
      <c r="C25" s="1"/>
      <c r="D25" s="1"/>
      <c r="E25" s="1"/>
      <c r="F25" s="1" t="s">
        <v>114</v>
      </c>
      <c r="G25" s="1"/>
      <c r="H25" s="1"/>
      <c r="I25" s="1"/>
      <c r="J25" s="2">
        <v>-4718.1000000000004</v>
      </c>
      <c r="K25" s="2">
        <v>38962.6</v>
      </c>
      <c r="L25" s="2">
        <f t="shared" si="0"/>
        <v>-43680.7</v>
      </c>
      <c r="M25" s="15">
        <f t="shared" si="1"/>
        <v>-0.12109</v>
      </c>
    </row>
    <row r="26" spans="1:13">
      <c r="A26" s="1"/>
      <c r="B26" s="1"/>
      <c r="C26" s="1"/>
      <c r="D26" s="1"/>
      <c r="E26" s="1"/>
      <c r="F26" s="1" t="s">
        <v>115</v>
      </c>
      <c r="G26" s="1"/>
      <c r="H26" s="1"/>
      <c r="I26" s="1"/>
      <c r="J26" s="2">
        <v>-58.4</v>
      </c>
      <c r="K26" s="2">
        <v>0</v>
      </c>
      <c r="L26" s="2">
        <f t="shared" si="0"/>
        <v>-58.4</v>
      </c>
      <c r="M26" s="15">
        <f t="shared" si="1"/>
        <v>1</v>
      </c>
    </row>
    <row r="27" spans="1:13">
      <c r="A27" s="1"/>
      <c r="B27" s="1"/>
      <c r="C27" s="1"/>
      <c r="D27" s="1"/>
      <c r="E27" s="1"/>
      <c r="F27" s="1" t="s">
        <v>116</v>
      </c>
      <c r="G27" s="1"/>
      <c r="H27" s="1"/>
      <c r="I27" s="1"/>
      <c r="J27" s="2">
        <v>1.9</v>
      </c>
      <c r="K27" s="2">
        <v>0</v>
      </c>
      <c r="L27" s="2">
        <f t="shared" si="0"/>
        <v>1.9</v>
      </c>
      <c r="M27" s="15">
        <f t="shared" si="1"/>
        <v>1</v>
      </c>
    </row>
    <row r="28" spans="1:13" ht="15.75" thickBot="1">
      <c r="A28" s="1"/>
      <c r="B28" s="1"/>
      <c r="C28" s="1"/>
      <c r="D28" s="1"/>
      <c r="E28" s="1"/>
      <c r="F28" s="1" t="s">
        <v>117</v>
      </c>
      <c r="G28" s="1"/>
      <c r="H28" s="1"/>
      <c r="I28" s="1"/>
      <c r="J28" s="2">
        <v>26121.31</v>
      </c>
      <c r="K28" s="2">
        <v>0</v>
      </c>
      <c r="L28" s="2">
        <f t="shared" si="0"/>
        <v>26121.31</v>
      </c>
      <c r="M28" s="15">
        <f t="shared" si="1"/>
        <v>1</v>
      </c>
    </row>
    <row r="29" spans="1:13" ht="15.75" thickBot="1">
      <c r="A29" s="1"/>
      <c r="B29" s="1"/>
      <c r="C29" s="1"/>
      <c r="D29" s="1"/>
      <c r="E29" s="1" t="s">
        <v>118</v>
      </c>
      <c r="F29" s="1"/>
      <c r="G29" s="1"/>
      <c r="H29" s="1"/>
      <c r="I29" s="1"/>
      <c r="J29" s="5">
        <f>ROUND(SUM(J9:J28),5)</f>
        <v>1647967.6</v>
      </c>
      <c r="K29" s="5">
        <f>ROUND(SUM(K9:K28),5)</f>
        <v>1685677.69</v>
      </c>
      <c r="L29" s="5">
        <f t="shared" si="0"/>
        <v>-37710.089999999997</v>
      </c>
      <c r="M29" s="16">
        <f t="shared" si="1"/>
        <v>0.97763</v>
      </c>
    </row>
    <row r="30" spans="1:13" ht="15.75" thickBot="1">
      <c r="A30" s="1"/>
      <c r="B30" s="1"/>
      <c r="C30" s="1"/>
      <c r="D30" s="1" t="s">
        <v>119</v>
      </c>
      <c r="E30" s="1"/>
      <c r="F30" s="1"/>
      <c r="G30" s="1"/>
      <c r="H30" s="1"/>
      <c r="I30" s="1"/>
      <c r="J30" s="3">
        <f>ROUND(SUM(J4:J8)+J29,5)</f>
        <v>1684875.83</v>
      </c>
      <c r="K30" s="3">
        <f>ROUND(SUM(K4:K8)+K29,5)</f>
        <v>1706394.31</v>
      </c>
      <c r="L30" s="3">
        <f t="shared" si="0"/>
        <v>-21518.48</v>
      </c>
      <c r="M30" s="17">
        <f t="shared" si="1"/>
        <v>0.98738999999999999</v>
      </c>
    </row>
    <row r="31" spans="1:13">
      <c r="A31" s="1"/>
      <c r="B31" s="1"/>
      <c r="C31" s="1" t="s">
        <v>120</v>
      </c>
      <c r="D31" s="1"/>
      <c r="E31" s="1"/>
      <c r="F31" s="1"/>
      <c r="G31" s="1"/>
      <c r="H31" s="1"/>
      <c r="I31" s="1"/>
      <c r="J31" s="2">
        <f>J30</f>
        <v>1684875.83</v>
      </c>
      <c r="K31" s="2">
        <f>K30</f>
        <v>1706394.31</v>
      </c>
      <c r="L31" s="2">
        <f t="shared" si="0"/>
        <v>-21518.48</v>
      </c>
      <c r="M31" s="15">
        <f t="shared" si="1"/>
        <v>0.98738999999999999</v>
      </c>
    </row>
    <row r="32" spans="1:13">
      <c r="A32" s="1"/>
      <c r="B32" s="1"/>
      <c r="C32" s="1"/>
      <c r="D32" s="1" t="s">
        <v>121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>
      <c r="A33" s="1"/>
      <c r="B33" s="1"/>
      <c r="C33" s="1"/>
      <c r="D33" s="1"/>
      <c r="E33" s="1" t="s">
        <v>122</v>
      </c>
      <c r="F33" s="1"/>
      <c r="G33" s="1"/>
      <c r="H33" s="1"/>
      <c r="I33" s="1"/>
      <c r="J33" s="2"/>
      <c r="K33" s="2"/>
      <c r="L33" s="2"/>
      <c r="M33" s="15"/>
    </row>
    <row r="34" spans="1:13">
      <c r="A34" s="1"/>
      <c r="B34" s="1"/>
      <c r="C34" s="1"/>
      <c r="D34" s="1"/>
      <c r="E34" s="1"/>
      <c r="F34" s="1" t="s">
        <v>123</v>
      </c>
      <c r="G34" s="1"/>
      <c r="H34" s="1"/>
      <c r="I34" s="1"/>
      <c r="J34" s="2">
        <v>14932.23</v>
      </c>
      <c r="K34" s="2"/>
      <c r="L34" s="2"/>
      <c r="M34" s="15"/>
    </row>
    <row r="35" spans="1:13">
      <c r="A35" s="1"/>
      <c r="B35" s="1"/>
      <c r="C35" s="1"/>
      <c r="D35" s="1"/>
      <c r="E35" s="1"/>
      <c r="F35" s="1" t="s">
        <v>124</v>
      </c>
      <c r="G35" s="1"/>
      <c r="H35" s="1"/>
      <c r="I35" s="1"/>
      <c r="J35" s="2">
        <v>0</v>
      </c>
      <c r="K35" s="2">
        <v>20000</v>
      </c>
      <c r="L35" s="2">
        <f t="shared" ref="L35:L42" si="2">ROUND((J35-K35),5)</f>
        <v>-20000</v>
      </c>
      <c r="M35" s="15">
        <f t="shared" ref="M35:M42" si="3">ROUND(IF(K35=0, IF(J35=0, 0, 1), J35/K35),5)</f>
        <v>0</v>
      </c>
    </row>
    <row r="36" spans="1:13">
      <c r="A36" s="1"/>
      <c r="B36" s="1"/>
      <c r="C36" s="1"/>
      <c r="D36" s="1"/>
      <c r="E36" s="1"/>
      <c r="F36" s="1" t="s">
        <v>125</v>
      </c>
      <c r="G36" s="1"/>
      <c r="H36" s="1"/>
      <c r="I36" s="1"/>
      <c r="J36" s="2">
        <v>94357.08</v>
      </c>
      <c r="K36" s="2">
        <v>93925.07</v>
      </c>
      <c r="L36" s="2">
        <f t="shared" si="2"/>
        <v>432.01</v>
      </c>
      <c r="M36" s="15">
        <f t="shared" si="3"/>
        <v>1.0045999999999999</v>
      </c>
    </row>
    <row r="37" spans="1:13">
      <c r="A37" s="1"/>
      <c r="B37" s="1"/>
      <c r="C37" s="1"/>
      <c r="D37" s="1"/>
      <c r="E37" s="1"/>
      <c r="F37" s="1" t="s">
        <v>126</v>
      </c>
      <c r="G37" s="1"/>
      <c r="H37" s="1"/>
      <c r="I37" s="1"/>
      <c r="J37" s="2">
        <v>8202.08</v>
      </c>
      <c r="K37" s="2">
        <v>125000</v>
      </c>
      <c r="L37" s="2">
        <f t="shared" si="2"/>
        <v>-116797.92</v>
      </c>
      <c r="M37" s="15">
        <f t="shared" si="3"/>
        <v>6.5619999999999998E-2</v>
      </c>
    </row>
    <row r="38" spans="1:13">
      <c r="A38" s="1"/>
      <c r="B38" s="1"/>
      <c r="C38" s="1"/>
      <c r="D38" s="1"/>
      <c r="E38" s="1"/>
      <c r="F38" s="1" t="s">
        <v>127</v>
      </c>
      <c r="G38" s="1"/>
      <c r="H38" s="1"/>
      <c r="I38" s="1"/>
      <c r="J38" s="2">
        <v>24104.47</v>
      </c>
      <c r="K38" s="2">
        <v>0</v>
      </c>
      <c r="L38" s="2">
        <f t="shared" si="2"/>
        <v>24104.47</v>
      </c>
      <c r="M38" s="15">
        <f t="shared" si="3"/>
        <v>1</v>
      </c>
    </row>
    <row r="39" spans="1:13">
      <c r="A39" s="1"/>
      <c r="B39" s="1"/>
      <c r="C39" s="1"/>
      <c r="D39" s="1"/>
      <c r="E39" s="1"/>
      <c r="F39" s="1" t="s">
        <v>128</v>
      </c>
      <c r="G39" s="1"/>
      <c r="H39" s="1"/>
      <c r="I39" s="1"/>
      <c r="J39" s="2">
        <v>25795.59</v>
      </c>
      <c r="K39" s="2">
        <v>0</v>
      </c>
      <c r="L39" s="2">
        <f t="shared" si="2"/>
        <v>25795.59</v>
      </c>
      <c r="M39" s="15">
        <f t="shared" si="3"/>
        <v>1</v>
      </c>
    </row>
    <row r="40" spans="1:13">
      <c r="A40" s="1"/>
      <c r="B40" s="1"/>
      <c r="C40" s="1"/>
      <c r="D40" s="1"/>
      <c r="E40" s="1"/>
      <c r="F40" s="1" t="s">
        <v>129</v>
      </c>
      <c r="G40" s="1"/>
      <c r="H40" s="1"/>
      <c r="I40" s="1"/>
      <c r="J40" s="2">
        <v>33189.620000000003</v>
      </c>
      <c r="K40" s="2">
        <v>33313.199999999997</v>
      </c>
      <c r="L40" s="2">
        <f t="shared" si="2"/>
        <v>-123.58</v>
      </c>
      <c r="M40" s="15">
        <f t="shared" si="3"/>
        <v>0.99629000000000001</v>
      </c>
    </row>
    <row r="41" spans="1:13" ht="15.75" thickBot="1">
      <c r="A41" s="1"/>
      <c r="B41" s="1"/>
      <c r="C41" s="1"/>
      <c r="D41" s="1"/>
      <c r="E41" s="1"/>
      <c r="F41" s="1" t="s">
        <v>130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>
      <c r="A42" s="1"/>
      <c r="B42" s="1"/>
      <c r="C42" s="1"/>
      <c r="D42" s="1"/>
      <c r="E42" s="1" t="s">
        <v>131</v>
      </c>
      <c r="F42" s="1"/>
      <c r="G42" s="1"/>
      <c r="H42" s="1"/>
      <c r="I42" s="1"/>
      <c r="J42" s="2">
        <f>ROUND(SUM(J33:J41),5)</f>
        <v>200581.07</v>
      </c>
      <c r="K42" s="2">
        <f>ROUND(SUM(K33:K41),5)</f>
        <v>272238.27</v>
      </c>
      <c r="L42" s="2">
        <f t="shared" si="2"/>
        <v>-71657.2</v>
      </c>
      <c r="M42" s="15">
        <f t="shared" si="3"/>
        <v>0.73677999999999999</v>
      </c>
    </row>
    <row r="43" spans="1:13">
      <c r="A43" s="1"/>
      <c r="B43" s="1"/>
      <c r="C43" s="1"/>
      <c r="D43" s="1"/>
      <c r="E43" s="1" t="s">
        <v>132</v>
      </c>
      <c r="F43" s="1"/>
      <c r="G43" s="1"/>
      <c r="H43" s="1"/>
      <c r="I43" s="1"/>
      <c r="J43" s="2"/>
      <c r="K43" s="2"/>
      <c r="L43" s="2"/>
      <c r="M43" s="15"/>
    </row>
    <row r="44" spans="1:13">
      <c r="A44" s="1"/>
      <c r="B44" s="1"/>
      <c r="C44" s="1"/>
      <c r="D44" s="1"/>
      <c r="E44" s="1"/>
      <c r="F44" s="1" t="s">
        <v>133</v>
      </c>
      <c r="G44" s="1"/>
      <c r="H44" s="1"/>
      <c r="I44" s="1"/>
      <c r="J44" s="2">
        <v>530.91999999999996</v>
      </c>
      <c r="K44" s="2">
        <v>1830.95</v>
      </c>
      <c r="L44" s="2">
        <f t="shared" ref="L44:L49" si="4">ROUND((J44-K44),5)</f>
        <v>-1300.03</v>
      </c>
      <c r="M44" s="15">
        <f t="shared" ref="M44:M49" si="5">ROUND(IF(K44=0, IF(J44=0, 0, 1), J44/K44),5)</f>
        <v>0.28997000000000001</v>
      </c>
    </row>
    <row r="45" spans="1:13">
      <c r="A45" s="1"/>
      <c r="B45" s="1"/>
      <c r="C45" s="1"/>
      <c r="D45" s="1"/>
      <c r="E45" s="1"/>
      <c r="F45" s="1" t="s">
        <v>134</v>
      </c>
      <c r="G45" s="1"/>
      <c r="H45" s="1"/>
      <c r="I45" s="1"/>
      <c r="J45" s="2">
        <v>2840.89</v>
      </c>
      <c r="K45" s="2">
        <v>7510.44</v>
      </c>
      <c r="L45" s="2">
        <f t="shared" si="4"/>
        <v>-4669.55</v>
      </c>
      <c r="M45" s="15">
        <f t="shared" si="5"/>
        <v>0.37825999999999999</v>
      </c>
    </row>
    <row r="46" spans="1:13">
      <c r="A46" s="1"/>
      <c r="B46" s="1"/>
      <c r="C46" s="1"/>
      <c r="D46" s="1"/>
      <c r="E46" s="1"/>
      <c r="F46" s="1" t="s">
        <v>135</v>
      </c>
      <c r="G46" s="1"/>
      <c r="H46" s="1"/>
      <c r="I46" s="1"/>
      <c r="J46" s="2">
        <v>2248.4899999999998</v>
      </c>
      <c r="K46" s="2">
        <v>1698.75</v>
      </c>
      <c r="L46" s="2">
        <f t="shared" si="4"/>
        <v>549.74</v>
      </c>
      <c r="M46" s="15">
        <f t="shared" si="5"/>
        <v>1.32361</v>
      </c>
    </row>
    <row r="47" spans="1:13">
      <c r="A47" s="1"/>
      <c r="B47" s="1"/>
      <c r="C47" s="1"/>
      <c r="D47" s="1"/>
      <c r="E47" s="1"/>
      <c r="F47" s="1" t="s">
        <v>136</v>
      </c>
      <c r="G47" s="1"/>
      <c r="H47" s="1"/>
      <c r="I47" s="1"/>
      <c r="J47" s="2">
        <v>102.31</v>
      </c>
      <c r="K47" s="2">
        <v>600</v>
      </c>
      <c r="L47" s="2">
        <f t="shared" si="4"/>
        <v>-497.69</v>
      </c>
      <c r="M47" s="15">
        <f t="shared" si="5"/>
        <v>0.17052</v>
      </c>
    </row>
    <row r="48" spans="1:13">
      <c r="A48" s="1"/>
      <c r="B48" s="1"/>
      <c r="C48" s="1"/>
      <c r="D48" s="1"/>
      <c r="E48" s="1"/>
      <c r="F48" s="1" t="s">
        <v>137</v>
      </c>
      <c r="G48" s="1"/>
      <c r="H48" s="1"/>
      <c r="I48" s="1"/>
      <c r="J48" s="2">
        <v>112.59</v>
      </c>
      <c r="K48" s="2">
        <v>500</v>
      </c>
      <c r="L48" s="2">
        <f t="shared" si="4"/>
        <v>-387.41</v>
      </c>
      <c r="M48" s="15">
        <f t="shared" si="5"/>
        <v>0.22517999999999999</v>
      </c>
    </row>
    <row r="49" spans="1:13">
      <c r="A49" s="1"/>
      <c r="B49" s="1"/>
      <c r="C49" s="1"/>
      <c r="D49" s="1"/>
      <c r="E49" s="1"/>
      <c r="F49" s="1" t="s">
        <v>138</v>
      </c>
      <c r="G49" s="1"/>
      <c r="H49" s="1"/>
      <c r="I49" s="1"/>
      <c r="J49" s="2">
        <v>129.91999999999999</v>
      </c>
      <c r="K49" s="2">
        <v>3000</v>
      </c>
      <c r="L49" s="2">
        <f t="shared" si="4"/>
        <v>-2870.08</v>
      </c>
      <c r="M49" s="15">
        <f t="shared" si="5"/>
        <v>4.3310000000000001E-2</v>
      </c>
    </row>
    <row r="50" spans="1:13">
      <c r="A50" s="1"/>
      <c r="B50" s="1"/>
      <c r="C50" s="1"/>
      <c r="D50" s="1"/>
      <c r="E50" s="1"/>
      <c r="F50" s="1" t="s">
        <v>139</v>
      </c>
      <c r="G50" s="1"/>
      <c r="H50" s="1"/>
      <c r="I50" s="1"/>
      <c r="J50" s="2"/>
      <c r="K50" s="2"/>
      <c r="L50" s="2"/>
      <c r="M50" s="15"/>
    </row>
    <row r="51" spans="1:13">
      <c r="A51" s="1"/>
      <c r="B51" s="1"/>
      <c r="C51" s="1"/>
      <c r="D51" s="1"/>
      <c r="E51" s="1"/>
      <c r="F51" s="1"/>
      <c r="G51" s="1" t="s">
        <v>140</v>
      </c>
      <c r="H51" s="1"/>
      <c r="I51" s="1"/>
      <c r="J51" s="2">
        <v>24093.5</v>
      </c>
      <c r="K51" s="2">
        <v>24535.66</v>
      </c>
      <c r="L51" s="2">
        <f>ROUND((J51-K51),5)</f>
        <v>-442.16</v>
      </c>
      <c r="M51" s="15">
        <f>ROUND(IF(K51=0, IF(J51=0, 0, 1), J51/K51),5)</f>
        <v>0.98197999999999996</v>
      </c>
    </row>
    <row r="52" spans="1:13">
      <c r="A52" s="1"/>
      <c r="B52" s="1"/>
      <c r="C52" s="1"/>
      <c r="D52" s="1"/>
      <c r="E52" s="1"/>
      <c r="F52" s="1"/>
      <c r="G52" s="1" t="s">
        <v>141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>
      <c r="A53" s="1"/>
      <c r="B53" s="1"/>
      <c r="C53" s="1"/>
      <c r="D53" s="1"/>
      <c r="E53" s="1"/>
      <c r="F53" s="1"/>
      <c r="G53" s="1" t="s">
        <v>142</v>
      </c>
      <c r="H53" s="1"/>
      <c r="I53" s="1"/>
      <c r="J53" s="4">
        <v>2.39</v>
      </c>
      <c r="K53" s="4">
        <v>0</v>
      </c>
      <c r="L53" s="4">
        <f>ROUND((J53-K53),5)</f>
        <v>2.39</v>
      </c>
      <c r="M53" s="18">
        <f>ROUND(IF(K53=0, IF(J53=0, 0, 1), J53/K53),5)</f>
        <v>1</v>
      </c>
    </row>
    <row r="54" spans="1:13">
      <c r="A54" s="1"/>
      <c r="B54" s="1"/>
      <c r="C54" s="1"/>
      <c r="D54" s="1"/>
      <c r="E54" s="1"/>
      <c r="F54" s="1" t="s">
        <v>143</v>
      </c>
      <c r="G54" s="1"/>
      <c r="H54" s="1"/>
      <c r="I54" s="1"/>
      <c r="J54" s="2">
        <f>ROUND(SUM(J50:J53),5)</f>
        <v>24095.89</v>
      </c>
      <c r="K54" s="2">
        <f>ROUND(SUM(K50:K53),5)</f>
        <v>24535.66</v>
      </c>
      <c r="L54" s="2">
        <f>ROUND((J54-K54),5)</f>
        <v>-439.77</v>
      </c>
      <c r="M54" s="15">
        <f>ROUND(IF(K54=0, IF(J54=0, 0, 1), J54/K54),5)</f>
        <v>0.98207999999999995</v>
      </c>
    </row>
    <row r="55" spans="1:13">
      <c r="A55" s="1"/>
      <c r="B55" s="1"/>
      <c r="C55" s="1"/>
      <c r="D55" s="1"/>
      <c r="E55" s="1"/>
      <c r="F55" s="1" t="s">
        <v>144</v>
      </c>
      <c r="G55" s="1"/>
      <c r="H55" s="1"/>
      <c r="I55" s="1"/>
      <c r="J55" s="2"/>
      <c r="K55" s="2"/>
      <c r="L55" s="2"/>
      <c r="M55" s="15"/>
    </row>
    <row r="56" spans="1:13">
      <c r="A56" s="1"/>
      <c r="B56" s="1"/>
      <c r="C56" s="1"/>
      <c r="D56" s="1"/>
      <c r="E56" s="1"/>
      <c r="F56" s="1"/>
      <c r="G56" s="1" t="s">
        <v>145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>
      <c r="A57" s="1"/>
      <c r="B57" s="1"/>
      <c r="C57" s="1"/>
      <c r="D57" s="1"/>
      <c r="E57" s="1"/>
      <c r="F57" s="1"/>
      <c r="G57" s="1" t="s">
        <v>146</v>
      </c>
      <c r="H57" s="1"/>
      <c r="I57" s="1"/>
      <c r="J57" s="2">
        <v>5615.72</v>
      </c>
      <c r="K57" s="2">
        <v>2000</v>
      </c>
      <c r="L57" s="2">
        <f t="shared" si="6"/>
        <v>3615.72</v>
      </c>
      <c r="M57" s="15">
        <f t="shared" si="7"/>
        <v>2.8078599999999998</v>
      </c>
    </row>
    <row r="58" spans="1:13">
      <c r="A58" s="1"/>
      <c r="B58" s="1"/>
      <c r="C58" s="1"/>
      <c r="D58" s="1"/>
      <c r="E58" s="1"/>
      <c r="F58" s="1"/>
      <c r="G58" s="1" t="s">
        <v>147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>
      <c r="A59" s="1"/>
      <c r="B59" s="1"/>
      <c r="C59" s="1"/>
      <c r="D59" s="1"/>
      <c r="E59" s="1"/>
      <c r="F59" s="1"/>
      <c r="G59" s="1" t="s">
        <v>148</v>
      </c>
      <c r="H59" s="1"/>
      <c r="I59" s="1"/>
      <c r="J59" s="2">
        <v>31340.25</v>
      </c>
      <c r="K59" s="2">
        <v>29001</v>
      </c>
      <c r="L59" s="2">
        <f t="shared" si="6"/>
        <v>2339.25</v>
      </c>
      <c r="M59" s="15">
        <f t="shared" si="7"/>
        <v>1.08066</v>
      </c>
    </row>
    <row r="60" spans="1:13">
      <c r="A60" s="1"/>
      <c r="B60" s="1"/>
      <c r="C60" s="1"/>
      <c r="D60" s="1"/>
      <c r="E60" s="1"/>
      <c r="F60" s="1"/>
      <c r="G60" s="1" t="s">
        <v>149</v>
      </c>
      <c r="H60" s="1"/>
      <c r="I60" s="1"/>
      <c r="J60" s="2">
        <v>20626</v>
      </c>
      <c r="K60" s="2">
        <v>18626.939999999999</v>
      </c>
      <c r="L60" s="2">
        <f t="shared" si="6"/>
        <v>1999.06</v>
      </c>
      <c r="M60" s="15">
        <f t="shared" si="7"/>
        <v>1.1073200000000001</v>
      </c>
    </row>
    <row r="61" spans="1:13" ht="15.75" thickBot="1">
      <c r="A61" s="1"/>
      <c r="B61" s="1"/>
      <c r="C61" s="1"/>
      <c r="D61" s="1"/>
      <c r="E61" s="1"/>
      <c r="F61" s="1"/>
      <c r="G61" s="1" t="s">
        <v>150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>
      <c r="A62" s="1"/>
      <c r="B62" s="1"/>
      <c r="C62" s="1"/>
      <c r="D62" s="1"/>
      <c r="E62" s="1"/>
      <c r="F62" s="1" t="s">
        <v>151</v>
      </c>
      <c r="G62" s="1"/>
      <c r="H62" s="1"/>
      <c r="I62" s="1"/>
      <c r="J62" s="2">
        <f>ROUND(SUM(J55:J61),5)</f>
        <v>57581.97</v>
      </c>
      <c r="K62" s="2">
        <f>ROUND(SUM(K55:K61),5)</f>
        <v>49627.94</v>
      </c>
      <c r="L62" s="2">
        <f t="shared" si="6"/>
        <v>7954.03</v>
      </c>
      <c r="M62" s="15">
        <f t="shared" si="7"/>
        <v>1.1602699999999999</v>
      </c>
    </row>
    <row r="63" spans="1:13">
      <c r="A63" s="1"/>
      <c r="B63" s="1"/>
      <c r="C63" s="1"/>
      <c r="D63" s="1"/>
      <c r="E63" s="1"/>
      <c r="F63" s="1" t="s">
        <v>152</v>
      </c>
      <c r="G63" s="1"/>
      <c r="H63" s="1"/>
      <c r="I63" s="1"/>
      <c r="J63" s="2"/>
      <c r="K63" s="2"/>
      <c r="L63" s="2"/>
      <c r="M63" s="15"/>
    </row>
    <row r="64" spans="1:13">
      <c r="A64" s="1"/>
      <c r="B64" s="1"/>
      <c r="C64" s="1"/>
      <c r="D64" s="1"/>
      <c r="E64" s="1"/>
      <c r="F64" s="1"/>
      <c r="G64" s="1" t="s">
        <v>153</v>
      </c>
      <c r="H64" s="1"/>
      <c r="I64" s="1"/>
      <c r="J64" s="2">
        <v>614.33000000000004</v>
      </c>
      <c r="K64" s="2">
        <v>0</v>
      </c>
      <c r="L64" s="2">
        <f t="shared" ref="L64:L71" si="8">ROUND((J64-K64),5)</f>
        <v>614.33000000000004</v>
      </c>
      <c r="M64" s="15">
        <f t="shared" ref="M64:M71" si="9">ROUND(IF(K64=0, IF(J64=0, 0, 1), J64/K64),5)</f>
        <v>1</v>
      </c>
    </row>
    <row r="65" spans="1:13">
      <c r="A65" s="1"/>
      <c r="B65" s="1"/>
      <c r="C65" s="1"/>
      <c r="D65" s="1"/>
      <c r="E65" s="1"/>
      <c r="F65" s="1"/>
      <c r="G65" s="1" t="s">
        <v>154</v>
      </c>
      <c r="H65" s="1"/>
      <c r="I65" s="1"/>
      <c r="J65" s="2">
        <v>12285</v>
      </c>
      <c r="K65" s="2">
        <v>13000</v>
      </c>
      <c r="L65" s="2">
        <f t="shared" si="8"/>
        <v>-715</v>
      </c>
      <c r="M65" s="15">
        <f t="shared" si="9"/>
        <v>0.94499999999999995</v>
      </c>
    </row>
    <row r="66" spans="1:13">
      <c r="A66" s="1"/>
      <c r="B66" s="1"/>
      <c r="C66" s="1"/>
      <c r="D66" s="1"/>
      <c r="E66" s="1"/>
      <c r="F66" s="1"/>
      <c r="G66" s="1" t="s">
        <v>155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>
      <c r="A67" s="1"/>
      <c r="B67" s="1"/>
      <c r="C67" s="1"/>
      <c r="D67" s="1"/>
      <c r="E67" s="1"/>
      <c r="F67" s="1"/>
      <c r="G67" s="1" t="s">
        <v>156</v>
      </c>
      <c r="H67" s="1"/>
      <c r="I67" s="1"/>
      <c r="J67" s="2">
        <v>254.78</v>
      </c>
      <c r="K67" s="2">
        <v>3500</v>
      </c>
      <c r="L67" s="2">
        <f t="shared" si="8"/>
        <v>-3245.22</v>
      </c>
      <c r="M67" s="15">
        <f t="shared" si="9"/>
        <v>7.2789999999999994E-2</v>
      </c>
    </row>
    <row r="68" spans="1:13">
      <c r="A68" s="1"/>
      <c r="B68" s="1"/>
      <c r="C68" s="1"/>
      <c r="D68" s="1"/>
      <c r="E68" s="1"/>
      <c r="F68" s="1"/>
      <c r="G68" s="1" t="s">
        <v>157</v>
      </c>
      <c r="H68" s="1"/>
      <c r="I68" s="1"/>
      <c r="J68" s="2">
        <v>976</v>
      </c>
      <c r="K68" s="2">
        <v>882</v>
      </c>
      <c r="L68" s="2">
        <f t="shared" si="8"/>
        <v>94</v>
      </c>
      <c r="M68" s="15">
        <f t="shared" si="9"/>
        <v>1.1065799999999999</v>
      </c>
    </row>
    <row r="69" spans="1:13">
      <c r="A69" s="1"/>
      <c r="B69" s="1"/>
      <c r="C69" s="1"/>
      <c r="D69" s="1"/>
      <c r="E69" s="1"/>
      <c r="F69" s="1"/>
      <c r="G69" s="1" t="s">
        <v>158</v>
      </c>
      <c r="H69" s="1"/>
      <c r="I69" s="1"/>
      <c r="J69" s="2">
        <v>350</v>
      </c>
      <c r="K69" s="2">
        <v>350</v>
      </c>
      <c r="L69" s="2">
        <f t="shared" si="8"/>
        <v>0</v>
      </c>
      <c r="M69" s="15">
        <f t="shared" si="9"/>
        <v>1</v>
      </c>
    </row>
    <row r="70" spans="1:13" ht="15.75" thickBot="1">
      <c r="A70" s="1"/>
      <c r="B70" s="1"/>
      <c r="C70" s="1"/>
      <c r="D70" s="1"/>
      <c r="E70" s="1"/>
      <c r="F70" s="1"/>
      <c r="G70" s="1" t="s">
        <v>159</v>
      </c>
      <c r="H70" s="1"/>
      <c r="I70" s="1"/>
      <c r="J70" s="4">
        <v>5482.86</v>
      </c>
      <c r="K70" s="4">
        <v>3656.44</v>
      </c>
      <c r="L70" s="4">
        <f t="shared" si="8"/>
        <v>1826.42</v>
      </c>
      <c r="M70" s="18">
        <f t="shared" si="9"/>
        <v>1.4995099999999999</v>
      </c>
    </row>
    <row r="71" spans="1:13">
      <c r="A71" s="1"/>
      <c r="B71" s="1"/>
      <c r="C71" s="1"/>
      <c r="D71" s="1"/>
      <c r="E71" s="1"/>
      <c r="F71" s="1" t="s">
        <v>160</v>
      </c>
      <c r="G71" s="1"/>
      <c r="H71" s="1"/>
      <c r="I71" s="1"/>
      <c r="J71" s="2">
        <f>ROUND(SUM(J63:J70),5)</f>
        <v>19962.97</v>
      </c>
      <c r="K71" s="2">
        <f>ROUND(SUM(K63:K70),5)</f>
        <v>21388.44</v>
      </c>
      <c r="L71" s="2">
        <f t="shared" si="8"/>
        <v>-1425.47</v>
      </c>
      <c r="M71" s="15">
        <f t="shared" si="9"/>
        <v>0.93335000000000001</v>
      </c>
    </row>
    <row r="72" spans="1:13">
      <c r="A72" s="1"/>
      <c r="B72" s="1"/>
      <c r="C72" s="1"/>
      <c r="D72" s="1"/>
      <c r="E72" s="1"/>
      <c r="F72" s="1" t="s">
        <v>161</v>
      </c>
      <c r="G72" s="1"/>
      <c r="H72" s="1"/>
      <c r="I72" s="1"/>
      <c r="J72" s="2"/>
      <c r="K72" s="2"/>
      <c r="L72" s="2"/>
      <c r="M72" s="15"/>
    </row>
    <row r="73" spans="1:13">
      <c r="A73" s="1"/>
      <c r="B73" s="1"/>
      <c r="C73" s="1"/>
      <c r="D73" s="1"/>
      <c r="E73" s="1"/>
      <c r="F73" s="1"/>
      <c r="G73" s="1" t="s">
        <v>162</v>
      </c>
      <c r="H73" s="1"/>
      <c r="I73" s="1"/>
      <c r="J73" s="2"/>
      <c r="K73" s="2"/>
      <c r="L73" s="2"/>
      <c r="M73" s="15"/>
    </row>
    <row r="74" spans="1:13">
      <c r="A74" s="1"/>
      <c r="B74" s="1"/>
      <c r="C74" s="1"/>
      <c r="D74" s="1"/>
      <c r="E74" s="1"/>
      <c r="F74" s="1"/>
      <c r="G74" s="1"/>
      <c r="H74" s="1" t="s">
        <v>163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>
      <c r="A75" s="1"/>
      <c r="B75" s="1"/>
      <c r="C75" s="1"/>
      <c r="D75" s="1"/>
      <c r="E75" s="1"/>
      <c r="F75" s="1"/>
      <c r="G75" s="1"/>
      <c r="H75" s="1" t="s">
        <v>164</v>
      </c>
      <c r="I75" s="1"/>
      <c r="J75" s="2">
        <v>203.8</v>
      </c>
      <c r="K75" s="2">
        <v>8750</v>
      </c>
      <c r="L75" s="2">
        <f>ROUND((J75-K75),5)</f>
        <v>-8546.2000000000007</v>
      </c>
      <c r="M75" s="15">
        <f>ROUND(IF(K75=0, IF(J75=0, 0, 1), J75/K75),5)</f>
        <v>2.3290000000000002E-2</v>
      </c>
    </row>
    <row r="76" spans="1:13">
      <c r="A76" s="1"/>
      <c r="B76" s="1"/>
      <c r="C76" s="1"/>
      <c r="D76" s="1"/>
      <c r="E76" s="1"/>
      <c r="F76" s="1"/>
      <c r="G76" s="1"/>
      <c r="H76" s="1" t="s">
        <v>165</v>
      </c>
      <c r="I76" s="1"/>
      <c r="J76" s="2">
        <v>28026.07</v>
      </c>
      <c r="K76" s="2">
        <v>11637.83</v>
      </c>
      <c r="L76" s="2">
        <f>ROUND((J76-K76),5)</f>
        <v>16388.240000000002</v>
      </c>
      <c r="M76" s="15">
        <f>ROUND(IF(K76=0, IF(J76=0, 0, 1), J76/K76),5)</f>
        <v>2.4081899999999998</v>
      </c>
    </row>
    <row r="77" spans="1:13">
      <c r="A77" s="1"/>
      <c r="B77" s="1"/>
      <c r="C77" s="1"/>
      <c r="D77" s="1"/>
      <c r="E77" s="1"/>
      <c r="F77" s="1"/>
      <c r="G77" s="1"/>
      <c r="H77" s="1" t="s">
        <v>166</v>
      </c>
      <c r="I77" s="1"/>
      <c r="J77" s="2"/>
      <c r="K77" s="2"/>
      <c r="L77" s="2"/>
      <c r="M77" s="15"/>
    </row>
    <row r="78" spans="1:13">
      <c r="A78" s="1"/>
      <c r="B78" s="1"/>
      <c r="C78" s="1"/>
      <c r="D78" s="1"/>
      <c r="E78" s="1"/>
      <c r="F78" s="1"/>
      <c r="G78" s="1"/>
      <c r="H78" s="1"/>
      <c r="I78" s="1" t="s">
        <v>167</v>
      </c>
      <c r="J78" s="2">
        <v>89503.89</v>
      </c>
      <c r="K78" s="2">
        <v>88410.89</v>
      </c>
      <c r="L78" s="2">
        <f t="shared" ref="L78:L95" si="10">ROUND((J78-K78),5)</f>
        <v>1093</v>
      </c>
      <c r="M78" s="15">
        <f t="shared" ref="M78:M95" si="11">ROUND(IF(K78=0, IF(J78=0, 0, 1), J78/K78),5)</f>
        <v>1.0123599999999999</v>
      </c>
    </row>
    <row r="79" spans="1:13">
      <c r="A79" s="1"/>
      <c r="B79" s="1"/>
      <c r="C79" s="1"/>
      <c r="D79" s="1"/>
      <c r="E79" s="1"/>
      <c r="F79" s="1"/>
      <c r="G79" s="1"/>
      <c r="H79" s="1"/>
      <c r="I79" s="1" t="s">
        <v>168</v>
      </c>
      <c r="J79" s="2">
        <v>9283.1200000000008</v>
      </c>
      <c r="K79" s="2">
        <v>9283.19</v>
      </c>
      <c r="L79" s="2">
        <f t="shared" si="10"/>
        <v>-7.0000000000000007E-2</v>
      </c>
      <c r="M79" s="15">
        <f t="shared" si="11"/>
        <v>0.99999000000000005</v>
      </c>
    </row>
    <row r="80" spans="1:13">
      <c r="A80" s="1"/>
      <c r="B80" s="1"/>
      <c r="C80" s="1"/>
      <c r="D80" s="1"/>
      <c r="E80" s="1"/>
      <c r="F80" s="1"/>
      <c r="G80" s="1"/>
      <c r="H80" s="1"/>
      <c r="I80" s="1" t="s">
        <v>169</v>
      </c>
      <c r="J80" s="2">
        <v>3359.58</v>
      </c>
      <c r="K80" s="2">
        <v>3359.63</v>
      </c>
      <c r="L80" s="2">
        <f t="shared" si="10"/>
        <v>-0.05</v>
      </c>
      <c r="M80" s="15">
        <f t="shared" si="11"/>
        <v>0.99999000000000005</v>
      </c>
    </row>
    <row r="81" spans="1:13">
      <c r="A81" s="1"/>
      <c r="B81" s="1"/>
      <c r="C81" s="1"/>
      <c r="D81" s="1"/>
      <c r="E81" s="1"/>
      <c r="F81" s="1"/>
      <c r="G81" s="1"/>
      <c r="H81" s="1"/>
      <c r="I81" s="1" t="s">
        <v>170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>
      <c r="A82" s="1"/>
      <c r="B82" s="1"/>
      <c r="C82" s="1"/>
      <c r="D82" s="1"/>
      <c r="E82" s="1"/>
      <c r="F82" s="1"/>
      <c r="G82" s="1"/>
      <c r="H82" s="1"/>
      <c r="I82" s="1" t="s">
        <v>171</v>
      </c>
      <c r="J82" s="2">
        <v>5676</v>
      </c>
      <c r="K82" s="2">
        <v>6622</v>
      </c>
      <c r="L82" s="2">
        <f t="shared" si="10"/>
        <v>-946</v>
      </c>
      <c r="M82" s="15">
        <f t="shared" si="11"/>
        <v>0.85714000000000001</v>
      </c>
    </row>
    <row r="83" spans="1:13">
      <c r="A83" s="1"/>
      <c r="B83" s="1"/>
      <c r="C83" s="1"/>
      <c r="D83" s="1"/>
      <c r="E83" s="1"/>
      <c r="F83" s="1"/>
      <c r="G83" s="1"/>
      <c r="H83" s="1"/>
      <c r="I83" s="1" t="s">
        <v>172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>
      <c r="A84" s="1"/>
      <c r="B84" s="1"/>
      <c r="C84" s="1"/>
      <c r="D84" s="1"/>
      <c r="E84" s="1"/>
      <c r="F84" s="1"/>
      <c r="G84" s="1"/>
      <c r="H84" s="1"/>
      <c r="I84" s="1" t="s">
        <v>173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>
      <c r="A85" s="1"/>
      <c r="B85" s="1"/>
      <c r="C85" s="1"/>
      <c r="D85" s="1"/>
      <c r="E85" s="1"/>
      <c r="F85" s="1"/>
      <c r="G85" s="1"/>
      <c r="H85" s="1"/>
      <c r="I85" s="1" t="s">
        <v>174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>
      <c r="A86" s="1"/>
      <c r="B86" s="1"/>
      <c r="C86" s="1"/>
      <c r="D86" s="1"/>
      <c r="E86" s="1"/>
      <c r="F86" s="1"/>
      <c r="G86" s="1"/>
      <c r="H86" s="1"/>
      <c r="I86" s="1" t="s">
        <v>175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>
      <c r="A87" s="1"/>
      <c r="B87" s="1"/>
      <c r="C87" s="1"/>
      <c r="D87" s="1"/>
      <c r="E87" s="1"/>
      <c r="F87" s="1"/>
      <c r="G87" s="1"/>
      <c r="H87" s="1" t="s">
        <v>176</v>
      </c>
      <c r="I87" s="1"/>
      <c r="J87" s="2">
        <f>ROUND(SUM(J77:J86),5)</f>
        <v>107822.59</v>
      </c>
      <c r="K87" s="2">
        <f>ROUND(SUM(K77:K86),5)</f>
        <v>107675.71</v>
      </c>
      <c r="L87" s="2">
        <f t="shared" si="10"/>
        <v>146.88</v>
      </c>
      <c r="M87" s="15">
        <f t="shared" si="11"/>
        <v>1.00136</v>
      </c>
    </row>
    <row r="88" spans="1:13">
      <c r="A88" s="1"/>
      <c r="B88" s="1"/>
      <c r="C88" s="1"/>
      <c r="D88" s="1"/>
      <c r="E88" s="1"/>
      <c r="F88" s="1"/>
      <c r="G88" s="1"/>
      <c r="H88" s="1" t="s">
        <v>177</v>
      </c>
      <c r="I88" s="1"/>
      <c r="J88" s="2">
        <v>220019.86</v>
      </c>
      <c r="K88" s="2">
        <v>238587.96</v>
      </c>
      <c r="L88" s="2">
        <f t="shared" si="10"/>
        <v>-18568.099999999999</v>
      </c>
      <c r="M88" s="15">
        <f t="shared" si="11"/>
        <v>0.92218</v>
      </c>
    </row>
    <row r="89" spans="1:13">
      <c r="A89" s="1"/>
      <c r="B89" s="1"/>
      <c r="C89" s="1"/>
      <c r="D89" s="1"/>
      <c r="E89" s="1"/>
      <c r="F89" s="1"/>
      <c r="G89" s="1"/>
      <c r="H89" s="1" t="s">
        <v>178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>
      <c r="A90" s="1"/>
      <c r="B90" s="1"/>
      <c r="C90" s="1"/>
      <c r="D90" s="1"/>
      <c r="E90" s="1"/>
      <c r="F90" s="1"/>
      <c r="G90" s="1"/>
      <c r="H90" s="1" t="s">
        <v>179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>
      <c r="A91" s="1"/>
      <c r="B91" s="1"/>
      <c r="C91" s="1"/>
      <c r="D91" s="1"/>
      <c r="E91" s="1"/>
      <c r="F91" s="1"/>
      <c r="G91" s="1"/>
      <c r="H91" s="1" t="s">
        <v>180</v>
      </c>
      <c r="I91" s="1"/>
      <c r="J91" s="2">
        <v>52346.28</v>
      </c>
      <c r="K91" s="2">
        <v>51468.65</v>
      </c>
      <c r="L91" s="2">
        <f t="shared" si="10"/>
        <v>877.63</v>
      </c>
      <c r="M91" s="15">
        <f t="shared" si="11"/>
        <v>1.01705</v>
      </c>
    </row>
    <row r="92" spans="1:13">
      <c r="A92" s="1"/>
      <c r="B92" s="1"/>
      <c r="C92" s="1"/>
      <c r="D92" s="1"/>
      <c r="E92" s="1"/>
      <c r="F92" s="1"/>
      <c r="G92" s="1"/>
      <c r="H92" s="1" t="s">
        <v>181</v>
      </c>
      <c r="I92" s="1"/>
      <c r="J92" s="2">
        <v>15493.27</v>
      </c>
      <c r="K92" s="2">
        <v>27343.75</v>
      </c>
      <c r="L92" s="2">
        <f t="shared" si="10"/>
        <v>-11850.48</v>
      </c>
      <c r="M92" s="15">
        <f t="shared" si="11"/>
        <v>0.56660999999999995</v>
      </c>
    </row>
    <row r="93" spans="1:13">
      <c r="A93" s="1"/>
      <c r="B93" s="1"/>
      <c r="C93" s="1"/>
      <c r="D93" s="1"/>
      <c r="E93" s="1"/>
      <c r="F93" s="1"/>
      <c r="G93" s="1"/>
      <c r="H93" s="1" t="s">
        <v>182</v>
      </c>
      <c r="I93" s="1"/>
      <c r="J93" s="2">
        <v>65183.8</v>
      </c>
      <c r="K93" s="2">
        <v>53084.5</v>
      </c>
      <c r="L93" s="2">
        <f t="shared" si="10"/>
        <v>12099.3</v>
      </c>
      <c r="M93" s="15">
        <f t="shared" si="11"/>
        <v>1.22793</v>
      </c>
    </row>
    <row r="94" spans="1:13" ht="15.75" thickBot="1">
      <c r="A94" s="1"/>
      <c r="B94" s="1"/>
      <c r="C94" s="1"/>
      <c r="D94" s="1"/>
      <c r="E94" s="1"/>
      <c r="F94" s="1"/>
      <c r="G94" s="1"/>
      <c r="H94" s="1" t="s">
        <v>183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>
      <c r="A95" s="1"/>
      <c r="B95" s="1"/>
      <c r="C95" s="1"/>
      <c r="D95" s="1"/>
      <c r="E95" s="1"/>
      <c r="F95" s="1"/>
      <c r="G95" s="1" t="s">
        <v>184</v>
      </c>
      <c r="H95" s="1"/>
      <c r="I95" s="1"/>
      <c r="J95" s="2">
        <f>ROUND(SUM(J73:J76)+SUM(J87:J94),5)</f>
        <v>489095.67</v>
      </c>
      <c r="K95" s="2">
        <f>ROUND(SUM(K73:K76)+SUM(K87:K94),5)</f>
        <v>498548.4</v>
      </c>
      <c r="L95" s="2">
        <f t="shared" si="10"/>
        <v>-9452.73</v>
      </c>
      <c r="M95" s="15">
        <f t="shared" si="11"/>
        <v>0.98104000000000002</v>
      </c>
    </row>
    <row r="96" spans="1:13">
      <c r="A96" s="1"/>
      <c r="B96" s="1"/>
      <c r="C96" s="1"/>
      <c r="D96" s="1"/>
      <c r="E96" s="1"/>
      <c r="F96" s="1"/>
      <c r="G96" s="1" t="s">
        <v>400</v>
      </c>
      <c r="H96" s="1"/>
      <c r="I96" s="1"/>
      <c r="J96" s="2">
        <v>16.170000000000002</v>
      </c>
      <c r="K96" s="2"/>
      <c r="L96" s="2"/>
      <c r="M96" s="15"/>
    </row>
    <row r="97" spans="1:13">
      <c r="A97" s="1"/>
      <c r="B97" s="1"/>
      <c r="C97" s="1"/>
      <c r="D97" s="1"/>
      <c r="E97" s="1"/>
      <c r="F97" s="1"/>
      <c r="G97" s="1" t="s">
        <v>185</v>
      </c>
      <c r="H97" s="1"/>
      <c r="I97" s="1"/>
      <c r="J97" s="2"/>
      <c r="K97" s="2"/>
      <c r="L97" s="2"/>
      <c r="M97" s="15"/>
    </row>
    <row r="98" spans="1:13">
      <c r="A98" s="1"/>
      <c r="B98" s="1"/>
      <c r="C98" s="1"/>
      <c r="D98" s="1"/>
      <c r="E98" s="1"/>
      <c r="F98" s="1"/>
      <c r="G98" s="1"/>
      <c r="H98" s="1" t="s">
        <v>186</v>
      </c>
      <c r="I98" s="1"/>
      <c r="J98" s="2">
        <v>296.94</v>
      </c>
      <c r="K98" s="2">
        <v>297.5</v>
      </c>
      <c r="L98" s="2">
        <f t="shared" ref="L98:L105" si="12">ROUND((J98-K98),5)</f>
        <v>-0.56000000000000005</v>
      </c>
      <c r="M98" s="15">
        <f t="shared" ref="M98:M105" si="13">ROUND(IF(K98=0, IF(J98=0, 0, 1), J98/K98),5)</f>
        <v>0.99812000000000001</v>
      </c>
    </row>
    <row r="99" spans="1:13">
      <c r="A99" s="1"/>
      <c r="B99" s="1"/>
      <c r="C99" s="1"/>
      <c r="D99" s="1"/>
      <c r="E99" s="1"/>
      <c r="F99" s="1"/>
      <c r="G99" s="1"/>
      <c r="H99" s="1" t="s">
        <v>187</v>
      </c>
      <c r="I99" s="1"/>
      <c r="J99" s="2">
        <v>34617.800000000003</v>
      </c>
      <c r="K99" s="2">
        <v>33273.56</v>
      </c>
      <c r="L99" s="2">
        <f t="shared" si="12"/>
        <v>1344.24</v>
      </c>
      <c r="M99" s="15">
        <f t="shared" si="13"/>
        <v>1.0404</v>
      </c>
    </row>
    <row r="100" spans="1:13">
      <c r="A100" s="1"/>
      <c r="B100" s="1"/>
      <c r="C100" s="1"/>
      <c r="D100" s="1"/>
      <c r="E100" s="1"/>
      <c r="F100" s="1"/>
      <c r="G100" s="1"/>
      <c r="H100" s="1" t="s">
        <v>188</v>
      </c>
      <c r="I100" s="1"/>
      <c r="J100" s="2">
        <v>10539.16</v>
      </c>
      <c r="K100" s="2">
        <v>13039.34</v>
      </c>
      <c r="L100" s="2">
        <f t="shared" si="12"/>
        <v>-2500.1799999999998</v>
      </c>
      <c r="M100" s="15">
        <f t="shared" si="13"/>
        <v>0.80825999999999998</v>
      </c>
    </row>
    <row r="101" spans="1:13">
      <c r="A101" s="1"/>
      <c r="B101" s="1"/>
      <c r="C101" s="1"/>
      <c r="D101" s="1"/>
      <c r="E101" s="1"/>
      <c r="F101" s="1"/>
      <c r="G101" s="1"/>
      <c r="H101" s="1" t="s">
        <v>189</v>
      </c>
      <c r="I101" s="1"/>
      <c r="J101" s="2">
        <v>46204.5</v>
      </c>
      <c r="K101" s="2">
        <v>41352.5</v>
      </c>
      <c r="L101" s="2">
        <f t="shared" si="12"/>
        <v>4852</v>
      </c>
      <c r="M101" s="15">
        <f t="shared" si="13"/>
        <v>1.1173299999999999</v>
      </c>
    </row>
    <row r="102" spans="1:13">
      <c r="A102" s="1"/>
      <c r="B102" s="1"/>
      <c r="C102" s="1"/>
      <c r="D102" s="1"/>
      <c r="E102" s="1"/>
      <c r="F102" s="1"/>
      <c r="G102" s="1"/>
      <c r="H102" s="1" t="s">
        <v>190</v>
      </c>
      <c r="I102" s="1"/>
      <c r="J102" s="2">
        <v>0</v>
      </c>
      <c r="K102" s="2">
        <v>2916.65</v>
      </c>
      <c r="L102" s="2">
        <f t="shared" si="12"/>
        <v>-2916.65</v>
      </c>
      <c r="M102" s="15">
        <f t="shared" si="13"/>
        <v>0</v>
      </c>
    </row>
    <row r="103" spans="1:13">
      <c r="A103" s="1"/>
      <c r="B103" s="1"/>
      <c r="C103" s="1"/>
      <c r="D103" s="1"/>
      <c r="E103" s="1"/>
      <c r="F103" s="1"/>
      <c r="G103" s="1"/>
      <c r="H103" s="1" t="s">
        <v>191</v>
      </c>
      <c r="I103" s="1"/>
      <c r="J103" s="2">
        <v>471.17</v>
      </c>
      <c r="K103" s="2">
        <v>387.4</v>
      </c>
      <c r="L103" s="2">
        <f t="shared" si="12"/>
        <v>83.77</v>
      </c>
      <c r="M103" s="15">
        <f t="shared" si="13"/>
        <v>1.21624</v>
      </c>
    </row>
    <row r="104" spans="1:13" ht="15.75" thickBot="1">
      <c r="A104" s="1"/>
      <c r="B104" s="1"/>
      <c r="C104" s="1"/>
      <c r="D104" s="1"/>
      <c r="E104" s="1"/>
      <c r="F104" s="1"/>
      <c r="G104" s="1"/>
      <c r="H104" s="1" t="s">
        <v>192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>
      <c r="A105" s="1"/>
      <c r="B105" s="1"/>
      <c r="C105" s="1"/>
      <c r="D105" s="1"/>
      <c r="E105" s="1"/>
      <c r="F105" s="1"/>
      <c r="G105" s="1" t="s">
        <v>193</v>
      </c>
      <c r="H105" s="1"/>
      <c r="I105" s="1"/>
      <c r="J105" s="2">
        <f>ROUND(SUM(J97:J104),5)</f>
        <v>92129.57</v>
      </c>
      <c r="K105" s="2">
        <f>ROUND(SUM(K97:K104),5)</f>
        <v>91266.95</v>
      </c>
      <c r="L105" s="2">
        <f t="shared" si="12"/>
        <v>862.62</v>
      </c>
      <c r="M105" s="15">
        <f t="shared" si="13"/>
        <v>1.00945</v>
      </c>
    </row>
    <row r="106" spans="1:13">
      <c r="A106" s="1"/>
      <c r="B106" s="1"/>
      <c r="C106" s="1"/>
      <c r="D106" s="1"/>
      <c r="E106" s="1"/>
      <c r="F106" s="1"/>
      <c r="G106" s="1" t="s">
        <v>194</v>
      </c>
      <c r="H106" s="1"/>
      <c r="I106" s="1"/>
      <c r="J106" s="2"/>
      <c r="K106" s="2"/>
      <c r="L106" s="2"/>
      <c r="M106" s="15"/>
    </row>
    <row r="107" spans="1:13">
      <c r="A107" s="1"/>
      <c r="B107" s="1"/>
      <c r="C107" s="1"/>
      <c r="D107" s="1"/>
      <c r="E107" s="1"/>
      <c r="F107" s="1"/>
      <c r="G107" s="1"/>
      <c r="H107" s="1" t="s">
        <v>195</v>
      </c>
      <c r="I107" s="1"/>
      <c r="J107" s="2">
        <v>6175.6</v>
      </c>
      <c r="K107" s="2">
        <v>1116.1199999999999</v>
      </c>
      <c r="L107" s="2">
        <f t="shared" ref="L107:L113" si="14">ROUND((J107-K107),5)</f>
        <v>5059.4799999999996</v>
      </c>
      <c r="M107" s="15">
        <f t="shared" ref="M107:M113" si="15">ROUND(IF(K107=0, IF(J107=0, 0, 1), J107/K107),5)</f>
        <v>5.5331000000000001</v>
      </c>
    </row>
    <row r="108" spans="1:13">
      <c r="A108" s="1"/>
      <c r="B108" s="1"/>
      <c r="C108" s="1"/>
      <c r="D108" s="1"/>
      <c r="E108" s="1"/>
      <c r="F108" s="1"/>
      <c r="G108" s="1"/>
      <c r="H108" s="1" t="s">
        <v>196</v>
      </c>
      <c r="I108" s="1"/>
      <c r="J108" s="2">
        <v>7497.87</v>
      </c>
      <c r="K108" s="2">
        <v>6184.43</v>
      </c>
      <c r="L108" s="2">
        <f t="shared" si="14"/>
        <v>1313.44</v>
      </c>
      <c r="M108" s="15">
        <f t="shared" si="15"/>
        <v>1.21238</v>
      </c>
    </row>
    <row r="109" spans="1:13">
      <c r="A109" s="1"/>
      <c r="B109" s="1"/>
      <c r="C109" s="1"/>
      <c r="D109" s="1"/>
      <c r="E109" s="1"/>
      <c r="F109" s="1"/>
      <c r="G109" s="1"/>
      <c r="H109" s="1" t="s">
        <v>197</v>
      </c>
      <c r="I109" s="1"/>
      <c r="J109" s="2">
        <v>1043.56</v>
      </c>
      <c r="K109" s="2">
        <v>941.19</v>
      </c>
      <c r="L109" s="2">
        <f t="shared" si="14"/>
        <v>102.37</v>
      </c>
      <c r="M109" s="15">
        <f t="shared" si="15"/>
        <v>1.10877</v>
      </c>
    </row>
    <row r="110" spans="1:13" ht="15.75" thickBot="1">
      <c r="A110" s="1"/>
      <c r="B110" s="1"/>
      <c r="C110" s="1"/>
      <c r="D110" s="1"/>
      <c r="E110" s="1"/>
      <c r="F110" s="1"/>
      <c r="G110" s="1"/>
      <c r="H110" s="1" t="s">
        <v>198</v>
      </c>
      <c r="I110" s="1"/>
      <c r="J110" s="4">
        <v>53.77</v>
      </c>
      <c r="K110" s="4">
        <v>0</v>
      </c>
      <c r="L110" s="4">
        <f t="shared" si="14"/>
        <v>53.77</v>
      </c>
      <c r="M110" s="18">
        <f t="shared" si="15"/>
        <v>1</v>
      </c>
    </row>
    <row r="111" spans="1:13">
      <c r="A111" s="1"/>
      <c r="B111" s="1"/>
      <c r="C111" s="1"/>
      <c r="D111" s="1"/>
      <c r="E111" s="1"/>
      <c r="F111" s="1"/>
      <c r="G111" s="1" t="s">
        <v>199</v>
      </c>
      <c r="H111" s="1"/>
      <c r="I111" s="1"/>
      <c r="J111" s="2">
        <f>ROUND(SUM(J106:J110),5)</f>
        <v>14770.8</v>
      </c>
      <c r="K111" s="2">
        <f>ROUND(SUM(K106:K110),5)</f>
        <v>8241.74</v>
      </c>
      <c r="L111" s="2">
        <f t="shared" si="14"/>
        <v>6529.06</v>
      </c>
      <c r="M111" s="15">
        <f t="shared" si="15"/>
        <v>1.7921899999999999</v>
      </c>
    </row>
    <row r="112" spans="1:13" ht="15.75" thickBot="1">
      <c r="A112" s="1"/>
      <c r="B112" s="1"/>
      <c r="C112" s="1"/>
      <c r="D112" s="1"/>
      <c r="E112" s="1"/>
      <c r="F112" s="1"/>
      <c r="G112" s="1" t="s">
        <v>200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>
      <c r="A113" s="1"/>
      <c r="B113" s="1"/>
      <c r="C113" s="1"/>
      <c r="D113" s="1"/>
      <c r="E113" s="1"/>
      <c r="F113" s="1" t="s">
        <v>201</v>
      </c>
      <c r="G113" s="1"/>
      <c r="H113" s="1"/>
      <c r="I113" s="1"/>
      <c r="J113" s="2">
        <f>ROUND(J72+SUM(J95:J96)+J105+SUM(J111:J112),5)</f>
        <v>596012.21</v>
      </c>
      <c r="K113" s="2">
        <f>ROUND(K72+SUM(K95:K96)+K105+SUM(K111:K112),5)</f>
        <v>598057.09</v>
      </c>
      <c r="L113" s="2">
        <f t="shared" si="14"/>
        <v>-2044.88</v>
      </c>
      <c r="M113" s="15">
        <f t="shared" si="15"/>
        <v>0.99658000000000002</v>
      </c>
    </row>
    <row r="114" spans="1:13">
      <c r="A114" s="1"/>
      <c r="B114" s="1"/>
      <c r="C114" s="1"/>
      <c r="D114" s="1"/>
      <c r="E114" s="1"/>
      <c r="F114" s="1" t="s">
        <v>202</v>
      </c>
      <c r="G114" s="1"/>
      <c r="H114" s="1"/>
      <c r="I114" s="1"/>
      <c r="J114" s="2"/>
      <c r="K114" s="2"/>
      <c r="L114" s="2"/>
      <c r="M114" s="15"/>
    </row>
    <row r="115" spans="1:13">
      <c r="A115" s="1"/>
      <c r="B115" s="1"/>
      <c r="C115" s="1"/>
      <c r="D115" s="1"/>
      <c r="E115" s="1"/>
      <c r="F115" s="1"/>
      <c r="G115" s="1" t="s">
        <v>203</v>
      </c>
      <c r="H115" s="1"/>
      <c r="I115" s="1"/>
      <c r="J115" s="2">
        <v>826.5</v>
      </c>
      <c r="K115" s="2">
        <v>1420.54</v>
      </c>
      <c r="L115" s="2">
        <f t="shared" ref="L115:L120" si="16">ROUND((J115-K115),5)</f>
        <v>-594.04</v>
      </c>
      <c r="M115" s="15">
        <f t="shared" ref="M115:M120" si="17">ROUND(IF(K115=0, IF(J115=0, 0, 1), J115/K115),5)</f>
        <v>0.58182</v>
      </c>
    </row>
    <row r="116" spans="1:13">
      <c r="A116" s="1"/>
      <c r="B116" s="1"/>
      <c r="C116" s="1"/>
      <c r="D116" s="1"/>
      <c r="E116" s="1"/>
      <c r="F116" s="1"/>
      <c r="G116" s="1" t="s">
        <v>204</v>
      </c>
      <c r="H116" s="1"/>
      <c r="I116" s="1"/>
      <c r="J116" s="2">
        <v>13720</v>
      </c>
      <c r="K116" s="2">
        <v>15936.65</v>
      </c>
      <c r="L116" s="2">
        <f t="shared" si="16"/>
        <v>-2216.65</v>
      </c>
      <c r="M116" s="15">
        <f t="shared" si="17"/>
        <v>0.86090999999999995</v>
      </c>
    </row>
    <row r="117" spans="1:13">
      <c r="A117" s="1"/>
      <c r="B117" s="1"/>
      <c r="C117" s="1"/>
      <c r="D117" s="1"/>
      <c r="E117" s="1"/>
      <c r="F117" s="1"/>
      <c r="G117" s="1" t="s">
        <v>205</v>
      </c>
      <c r="H117" s="1"/>
      <c r="I117" s="1"/>
      <c r="J117" s="2">
        <v>0</v>
      </c>
      <c r="K117" s="2">
        <v>4500</v>
      </c>
      <c r="L117" s="2">
        <f t="shared" si="16"/>
        <v>-4500</v>
      </c>
      <c r="M117" s="15">
        <f t="shared" si="17"/>
        <v>0</v>
      </c>
    </row>
    <row r="118" spans="1:13">
      <c r="A118" s="1"/>
      <c r="B118" s="1"/>
      <c r="C118" s="1"/>
      <c r="D118" s="1"/>
      <c r="E118" s="1"/>
      <c r="F118" s="1"/>
      <c r="G118" s="1" t="s">
        <v>206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>
      <c r="A119" s="1"/>
      <c r="B119" s="1"/>
      <c r="C119" s="1"/>
      <c r="D119" s="1"/>
      <c r="E119" s="1"/>
      <c r="F119" s="1"/>
      <c r="G119" s="1" t="s">
        <v>207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>
      <c r="A120" s="1"/>
      <c r="B120" s="1"/>
      <c r="C120" s="1"/>
      <c r="D120" s="1"/>
      <c r="E120" s="1"/>
      <c r="F120" s="1" t="s">
        <v>208</v>
      </c>
      <c r="G120" s="1"/>
      <c r="H120" s="1"/>
      <c r="I120" s="1"/>
      <c r="J120" s="2">
        <f>ROUND(SUM(J114:J119),5)</f>
        <v>14546.5</v>
      </c>
      <c r="K120" s="2">
        <f>ROUND(SUM(K114:K119),5)</f>
        <v>21857.19</v>
      </c>
      <c r="L120" s="2">
        <f t="shared" si="16"/>
        <v>-7310.69</v>
      </c>
      <c r="M120" s="15">
        <f t="shared" si="17"/>
        <v>0.66552</v>
      </c>
    </row>
    <row r="121" spans="1:13">
      <c r="A121" s="1"/>
      <c r="B121" s="1"/>
      <c r="C121" s="1"/>
      <c r="D121" s="1"/>
      <c r="E121" s="1"/>
      <c r="F121" s="1" t="s">
        <v>209</v>
      </c>
      <c r="G121" s="1"/>
      <c r="H121" s="1"/>
      <c r="I121" s="1"/>
      <c r="J121" s="2"/>
      <c r="K121" s="2"/>
      <c r="L121" s="2"/>
      <c r="M121" s="15"/>
    </row>
    <row r="122" spans="1:13">
      <c r="A122" s="1"/>
      <c r="B122" s="1"/>
      <c r="C122" s="1"/>
      <c r="D122" s="1"/>
      <c r="E122" s="1"/>
      <c r="F122" s="1"/>
      <c r="G122" s="1" t="s">
        <v>210</v>
      </c>
      <c r="H122" s="1"/>
      <c r="I122" s="1"/>
      <c r="J122" s="2">
        <v>1000</v>
      </c>
      <c r="K122" s="2">
        <v>3500</v>
      </c>
      <c r="L122" s="2">
        <f>ROUND((J122-K122),5)</f>
        <v>-2500</v>
      </c>
      <c r="M122" s="15">
        <f>ROUND(IF(K122=0, IF(J122=0, 0, 1), J122/K122),5)</f>
        <v>0.28571000000000002</v>
      </c>
    </row>
    <row r="123" spans="1:13">
      <c r="A123" s="1"/>
      <c r="B123" s="1"/>
      <c r="C123" s="1"/>
      <c r="D123" s="1"/>
      <c r="E123" s="1"/>
      <c r="F123" s="1"/>
      <c r="G123" s="1" t="s">
        <v>211</v>
      </c>
      <c r="H123" s="1"/>
      <c r="I123" s="1"/>
      <c r="J123" s="2"/>
      <c r="K123" s="2"/>
      <c r="L123" s="2"/>
      <c r="M123" s="15"/>
    </row>
    <row r="124" spans="1:13">
      <c r="A124" s="1"/>
      <c r="B124" s="1"/>
      <c r="C124" s="1"/>
      <c r="D124" s="1"/>
      <c r="E124" s="1"/>
      <c r="F124" s="1"/>
      <c r="G124" s="1"/>
      <c r="H124" s="1" t="s">
        <v>212</v>
      </c>
      <c r="I124" s="1"/>
      <c r="J124" s="2"/>
      <c r="K124" s="2"/>
      <c r="L124" s="2"/>
      <c r="M124" s="15"/>
    </row>
    <row r="125" spans="1:13">
      <c r="A125" s="1"/>
      <c r="B125" s="1"/>
      <c r="C125" s="1"/>
      <c r="D125" s="1"/>
      <c r="E125" s="1"/>
      <c r="F125" s="1"/>
      <c r="G125" s="1"/>
      <c r="H125" s="1"/>
      <c r="I125" s="1" t="s">
        <v>213</v>
      </c>
      <c r="J125" s="2">
        <v>1358.3</v>
      </c>
      <c r="K125" s="2">
        <v>3670.45</v>
      </c>
      <c r="L125" s="2">
        <f>ROUND((J125-K125),5)</f>
        <v>-2312.15</v>
      </c>
      <c r="M125" s="15">
        <f>ROUND(IF(K125=0, IF(J125=0, 0, 1), J125/K125),5)</f>
        <v>0.37006</v>
      </c>
    </row>
    <row r="126" spans="1:13" ht="15.75" thickBot="1">
      <c r="A126" s="1"/>
      <c r="B126" s="1"/>
      <c r="C126" s="1"/>
      <c r="D126" s="1"/>
      <c r="E126" s="1"/>
      <c r="F126" s="1"/>
      <c r="G126" s="1"/>
      <c r="H126" s="1"/>
      <c r="I126" s="1" t="s">
        <v>214</v>
      </c>
      <c r="J126" s="4">
        <v>5771.63</v>
      </c>
      <c r="K126" s="4">
        <v>6666.8</v>
      </c>
      <c r="L126" s="4">
        <f>ROUND((J126-K126),5)</f>
        <v>-895.17</v>
      </c>
      <c r="M126" s="18">
        <f>ROUND(IF(K126=0, IF(J126=0, 0, 1), J126/K126),5)</f>
        <v>0.86573</v>
      </c>
    </row>
    <row r="127" spans="1:13">
      <c r="A127" s="1"/>
      <c r="B127" s="1"/>
      <c r="C127" s="1"/>
      <c r="D127" s="1"/>
      <c r="E127" s="1"/>
      <c r="F127" s="1"/>
      <c r="G127" s="1"/>
      <c r="H127" s="1" t="s">
        <v>215</v>
      </c>
      <c r="I127" s="1"/>
      <c r="J127" s="2">
        <f>ROUND(SUM(J124:J126),5)</f>
        <v>7129.93</v>
      </c>
      <c r="K127" s="2">
        <f>ROUND(SUM(K124:K126),5)</f>
        <v>10337.25</v>
      </c>
      <c r="L127" s="2">
        <f>ROUND((J127-K127),5)</f>
        <v>-3207.32</v>
      </c>
      <c r="M127" s="15">
        <f>ROUND(IF(K127=0, IF(J127=0, 0, 1), J127/K127),5)</f>
        <v>0.68972999999999995</v>
      </c>
    </row>
    <row r="128" spans="1:13">
      <c r="A128" s="1"/>
      <c r="B128" s="1"/>
      <c r="C128" s="1"/>
      <c r="D128" s="1"/>
      <c r="E128" s="1"/>
      <c r="F128" s="1"/>
      <c r="G128" s="1"/>
      <c r="H128" s="1" t="s">
        <v>216</v>
      </c>
      <c r="I128" s="1"/>
      <c r="J128" s="2"/>
      <c r="K128" s="2"/>
      <c r="L128" s="2"/>
      <c r="M128" s="15"/>
    </row>
    <row r="129" spans="1:13">
      <c r="A129" s="1"/>
      <c r="B129" s="1"/>
      <c r="C129" s="1"/>
      <c r="D129" s="1"/>
      <c r="E129" s="1"/>
      <c r="F129" s="1"/>
      <c r="G129" s="1"/>
      <c r="H129" s="1"/>
      <c r="I129" s="1" t="s">
        <v>217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>
      <c r="A130" s="1"/>
      <c r="B130" s="1"/>
      <c r="C130" s="1"/>
      <c r="D130" s="1"/>
      <c r="E130" s="1"/>
      <c r="F130" s="1"/>
      <c r="G130" s="1"/>
      <c r="H130" s="1"/>
      <c r="I130" s="1" t="s">
        <v>218</v>
      </c>
      <c r="J130" s="4">
        <v>889.64</v>
      </c>
      <c r="K130" s="4">
        <v>7000</v>
      </c>
      <c r="L130" s="4">
        <f>ROUND((J130-K130),5)</f>
        <v>-6110.36</v>
      </c>
      <c r="M130" s="18">
        <f>ROUND(IF(K130=0, IF(J130=0, 0, 1), J130/K130),5)</f>
        <v>0.12709000000000001</v>
      </c>
    </row>
    <row r="131" spans="1:13">
      <c r="A131" s="1"/>
      <c r="B131" s="1"/>
      <c r="C131" s="1"/>
      <c r="D131" s="1"/>
      <c r="E131" s="1"/>
      <c r="F131" s="1"/>
      <c r="G131" s="1"/>
      <c r="H131" s="1" t="s">
        <v>219</v>
      </c>
      <c r="I131" s="1"/>
      <c r="J131" s="2">
        <f>ROUND(SUM(J128:J130),5)</f>
        <v>889.64</v>
      </c>
      <c r="K131" s="2">
        <f>ROUND(SUM(K128:K130),5)</f>
        <v>7000</v>
      </c>
      <c r="L131" s="2">
        <f>ROUND((J131-K131),5)</f>
        <v>-6110.36</v>
      </c>
      <c r="M131" s="15">
        <f>ROUND(IF(K131=0, IF(J131=0, 0, 1), J131/K131),5)</f>
        <v>0.12709000000000001</v>
      </c>
    </row>
    <row r="132" spans="1:13">
      <c r="A132" s="1"/>
      <c r="B132" s="1"/>
      <c r="C132" s="1"/>
      <c r="D132" s="1"/>
      <c r="E132" s="1"/>
      <c r="F132" s="1"/>
      <c r="G132" s="1"/>
      <c r="H132" s="1" t="s">
        <v>220</v>
      </c>
      <c r="I132" s="1"/>
      <c r="J132" s="2"/>
      <c r="K132" s="2"/>
      <c r="L132" s="2"/>
      <c r="M132" s="15"/>
    </row>
    <row r="133" spans="1:13">
      <c r="A133" s="1"/>
      <c r="B133" s="1"/>
      <c r="C133" s="1"/>
      <c r="D133" s="1"/>
      <c r="E133" s="1"/>
      <c r="F133" s="1"/>
      <c r="G133" s="1"/>
      <c r="H133" s="1"/>
      <c r="I133" s="1" t="s">
        <v>221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>
      <c r="A134" s="1"/>
      <c r="B134" s="1"/>
      <c r="C134" s="1"/>
      <c r="D134" s="1"/>
      <c r="E134" s="1"/>
      <c r="F134" s="1"/>
      <c r="G134" s="1"/>
      <c r="H134" s="1"/>
      <c r="I134" s="1" t="s">
        <v>222</v>
      </c>
      <c r="J134" s="4">
        <v>0</v>
      </c>
      <c r="K134" s="4">
        <v>6500</v>
      </c>
      <c r="L134" s="4">
        <f t="shared" si="18"/>
        <v>-6500</v>
      </c>
      <c r="M134" s="18">
        <f t="shared" si="19"/>
        <v>0</v>
      </c>
    </row>
    <row r="135" spans="1:13">
      <c r="A135" s="1"/>
      <c r="B135" s="1"/>
      <c r="C135" s="1"/>
      <c r="D135" s="1"/>
      <c r="E135" s="1"/>
      <c r="F135" s="1"/>
      <c r="G135" s="1"/>
      <c r="H135" s="1" t="s">
        <v>223</v>
      </c>
      <c r="I135" s="1"/>
      <c r="J135" s="2">
        <f>ROUND(SUM(J132:J134),5)</f>
        <v>0</v>
      </c>
      <c r="K135" s="2">
        <f>ROUND(SUM(K132:K134),5)</f>
        <v>6500</v>
      </c>
      <c r="L135" s="2">
        <f t="shared" si="18"/>
        <v>-6500</v>
      </c>
      <c r="M135" s="15">
        <f t="shared" si="19"/>
        <v>0</v>
      </c>
    </row>
    <row r="136" spans="1:13" ht="15.75" thickBot="1">
      <c r="A136" s="1"/>
      <c r="B136" s="1"/>
      <c r="C136" s="1"/>
      <c r="D136" s="1"/>
      <c r="E136" s="1"/>
      <c r="F136" s="1"/>
      <c r="G136" s="1"/>
      <c r="H136" s="1" t="s">
        <v>224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>
      <c r="A137" s="1"/>
      <c r="B137" s="1"/>
      <c r="C137" s="1"/>
      <c r="D137" s="1"/>
      <c r="E137" s="1"/>
      <c r="F137" s="1"/>
      <c r="G137" s="1" t="s">
        <v>225</v>
      </c>
      <c r="H137" s="1"/>
      <c r="I137" s="1"/>
      <c r="J137" s="2">
        <f>ROUND(J123+J127+J131+SUM(J135:J136),5)</f>
        <v>8019.57</v>
      </c>
      <c r="K137" s="2">
        <f>ROUND(K123+K127+K131+SUM(K135:K136),5)</f>
        <v>23837.25</v>
      </c>
      <c r="L137" s="2">
        <f t="shared" si="18"/>
        <v>-15817.68</v>
      </c>
      <c r="M137" s="15">
        <f t="shared" si="19"/>
        <v>0.33643000000000001</v>
      </c>
    </row>
    <row r="138" spans="1:13">
      <c r="A138" s="1"/>
      <c r="B138" s="1"/>
      <c r="C138" s="1"/>
      <c r="D138" s="1"/>
      <c r="E138" s="1"/>
      <c r="F138" s="1"/>
      <c r="G138" s="1" t="s">
        <v>226</v>
      </c>
      <c r="H138" s="1"/>
      <c r="I138" s="1"/>
      <c r="J138" s="2">
        <v>1238.48</v>
      </c>
      <c r="K138" s="2">
        <v>0</v>
      </c>
      <c r="L138" s="2">
        <f t="shared" si="18"/>
        <v>1238.48</v>
      </c>
      <c r="M138" s="15">
        <f t="shared" si="19"/>
        <v>1</v>
      </c>
    </row>
    <row r="139" spans="1:13">
      <c r="A139" s="1"/>
      <c r="B139" s="1"/>
      <c r="C139" s="1"/>
      <c r="D139" s="1"/>
      <c r="E139" s="1"/>
      <c r="F139" s="1"/>
      <c r="G139" s="1" t="s">
        <v>227</v>
      </c>
      <c r="H139" s="1"/>
      <c r="I139" s="1"/>
      <c r="J139" s="2"/>
      <c r="K139" s="2"/>
      <c r="L139" s="2"/>
      <c r="M139" s="15"/>
    </row>
    <row r="140" spans="1:13">
      <c r="A140" s="1"/>
      <c r="B140" s="1"/>
      <c r="C140" s="1"/>
      <c r="D140" s="1"/>
      <c r="E140" s="1"/>
      <c r="F140" s="1"/>
      <c r="G140" s="1"/>
      <c r="H140" s="1" t="s">
        <v>228</v>
      </c>
      <c r="I140" s="1"/>
      <c r="J140" s="2">
        <v>1017.09</v>
      </c>
      <c r="K140" s="2">
        <v>1650.85</v>
      </c>
      <c r="L140" s="2">
        <f t="shared" ref="L140:L146" si="20">ROUND((J140-K140),5)</f>
        <v>-633.76</v>
      </c>
      <c r="M140" s="15">
        <f t="shared" ref="M140:M146" si="21">ROUND(IF(K140=0, IF(J140=0, 0, 1), J140/K140),5)</f>
        <v>0.61609999999999998</v>
      </c>
    </row>
    <row r="141" spans="1:13">
      <c r="A141" s="1"/>
      <c r="B141" s="1"/>
      <c r="C141" s="1"/>
      <c r="D141" s="1"/>
      <c r="E141" s="1"/>
      <c r="F141" s="1"/>
      <c r="G141" s="1"/>
      <c r="H141" s="1" t="s">
        <v>229</v>
      </c>
      <c r="I141" s="1"/>
      <c r="J141" s="2">
        <v>956.38</v>
      </c>
      <c r="K141" s="2">
        <v>851.1</v>
      </c>
      <c r="L141" s="2">
        <f t="shared" si="20"/>
        <v>105.28</v>
      </c>
      <c r="M141" s="15">
        <f t="shared" si="21"/>
        <v>1.1236999999999999</v>
      </c>
    </row>
    <row r="142" spans="1:13">
      <c r="A142" s="1"/>
      <c r="B142" s="1"/>
      <c r="C142" s="1"/>
      <c r="D142" s="1"/>
      <c r="E142" s="1"/>
      <c r="F142" s="1"/>
      <c r="G142" s="1"/>
      <c r="H142" s="1" t="s">
        <v>230</v>
      </c>
      <c r="I142" s="1"/>
      <c r="J142" s="2">
        <v>2833.08</v>
      </c>
      <c r="K142" s="2">
        <v>3635.69</v>
      </c>
      <c r="L142" s="2">
        <f t="shared" si="20"/>
        <v>-802.61</v>
      </c>
      <c r="M142" s="15">
        <f t="shared" si="21"/>
        <v>0.77924000000000004</v>
      </c>
    </row>
    <row r="143" spans="1:13">
      <c r="A143" s="1"/>
      <c r="B143" s="1"/>
      <c r="C143" s="1"/>
      <c r="D143" s="1"/>
      <c r="E143" s="1"/>
      <c r="F143" s="1"/>
      <c r="G143" s="1"/>
      <c r="H143" s="1" t="s">
        <v>231</v>
      </c>
      <c r="I143" s="1"/>
      <c r="J143" s="2">
        <v>700.93</v>
      </c>
      <c r="K143" s="2">
        <v>737.11</v>
      </c>
      <c r="L143" s="2">
        <f t="shared" si="20"/>
        <v>-36.18</v>
      </c>
      <c r="M143" s="15">
        <f t="shared" si="21"/>
        <v>0.95091999999999999</v>
      </c>
    </row>
    <row r="144" spans="1:13">
      <c r="A144" s="1"/>
      <c r="B144" s="1"/>
      <c r="C144" s="1"/>
      <c r="D144" s="1"/>
      <c r="E144" s="1"/>
      <c r="F144" s="1"/>
      <c r="G144" s="1"/>
      <c r="H144" s="1" t="s">
        <v>232</v>
      </c>
      <c r="I144" s="1"/>
      <c r="J144" s="2">
        <v>700.93</v>
      </c>
      <c r="K144" s="2">
        <v>737.11</v>
      </c>
      <c r="L144" s="2">
        <f t="shared" si="20"/>
        <v>-36.18</v>
      </c>
      <c r="M144" s="15">
        <f t="shared" si="21"/>
        <v>0.95091999999999999</v>
      </c>
    </row>
    <row r="145" spans="1:13" ht="15.75" thickBot="1">
      <c r="A145" s="1"/>
      <c r="B145" s="1"/>
      <c r="C145" s="1"/>
      <c r="D145" s="1"/>
      <c r="E145" s="1"/>
      <c r="F145" s="1"/>
      <c r="G145" s="1"/>
      <c r="H145" s="1" t="s">
        <v>233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>
      <c r="A146" s="1"/>
      <c r="B146" s="1"/>
      <c r="C146" s="1"/>
      <c r="D146" s="1"/>
      <c r="E146" s="1"/>
      <c r="F146" s="1"/>
      <c r="G146" s="1" t="s">
        <v>234</v>
      </c>
      <c r="H146" s="1"/>
      <c r="I146" s="1"/>
      <c r="J146" s="2">
        <f>ROUND(SUM(J139:J145),5)</f>
        <v>6208.41</v>
      </c>
      <c r="K146" s="2">
        <f>ROUND(SUM(K139:K145),5)</f>
        <v>7611.86</v>
      </c>
      <c r="L146" s="2">
        <f t="shared" si="20"/>
        <v>-1403.45</v>
      </c>
      <c r="M146" s="15">
        <f t="shared" si="21"/>
        <v>0.81562000000000001</v>
      </c>
    </row>
    <row r="147" spans="1:13">
      <c r="A147" s="1"/>
      <c r="B147" s="1"/>
      <c r="C147" s="1"/>
      <c r="D147" s="1"/>
      <c r="E147" s="1"/>
      <c r="F147" s="1"/>
      <c r="G147" s="1" t="s">
        <v>235</v>
      </c>
      <c r="H147" s="1"/>
      <c r="I147" s="1"/>
      <c r="J147" s="2"/>
      <c r="K147" s="2"/>
      <c r="L147" s="2"/>
      <c r="M147" s="15"/>
    </row>
    <row r="148" spans="1:13">
      <c r="A148" s="1"/>
      <c r="B148" s="1"/>
      <c r="C148" s="1"/>
      <c r="D148" s="1"/>
      <c r="E148" s="1"/>
      <c r="F148" s="1"/>
      <c r="G148" s="1"/>
      <c r="H148" s="1" t="s">
        <v>236</v>
      </c>
      <c r="I148" s="1"/>
      <c r="J148" s="2"/>
      <c r="K148" s="2"/>
      <c r="L148" s="2"/>
      <c r="M148" s="15"/>
    </row>
    <row r="149" spans="1:13">
      <c r="A149" s="1"/>
      <c r="B149" s="1"/>
      <c r="C149" s="1"/>
      <c r="D149" s="1"/>
      <c r="E149" s="1"/>
      <c r="F149" s="1"/>
      <c r="G149" s="1"/>
      <c r="H149" s="1"/>
      <c r="I149" s="1" t="s">
        <v>237</v>
      </c>
      <c r="J149" s="2">
        <v>9176.89</v>
      </c>
      <c r="K149" s="2">
        <v>9213.8700000000008</v>
      </c>
      <c r="L149" s="2">
        <f t="shared" ref="L149:L162" si="22">ROUND((J149-K149),5)</f>
        <v>-36.979999999999997</v>
      </c>
      <c r="M149" s="15">
        <f t="shared" ref="M149:M162" si="23">ROUND(IF(K149=0, IF(J149=0, 0, 1), J149/K149),5)</f>
        <v>0.99599000000000004</v>
      </c>
    </row>
    <row r="150" spans="1:13">
      <c r="A150" s="1"/>
      <c r="B150" s="1"/>
      <c r="C150" s="1"/>
      <c r="D150" s="1"/>
      <c r="E150" s="1"/>
      <c r="F150" s="1"/>
      <c r="G150" s="1"/>
      <c r="H150" s="1"/>
      <c r="I150" s="1" t="s">
        <v>238</v>
      </c>
      <c r="J150" s="2">
        <v>1124.58</v>
      </c>
      <c r="K150" s="2">
        <v>2290.02</v>
      </c>
      <c r="L150" s="2">
        <f t="shared" si="22"/>
        <v>-1165.44</v>
      </c>
      <c r="M150" s="15">
        <f t="shared" si="23"/>
        <v>0.49108000000000002</v>
      </c>
    </row>
    <row r="151" spans="1:13">
      <c r="A151" s="1"/>
      <c r="B151" s="1"/>
      <c r="C151" s="1"/>
      <c r="D151" s="1"/>
      <c r="E151" s="1"/>
      <c r="F151" s="1"/>
      <c r="G151" s="1"/>
      <c r="H151" s="1"/>
      <c r="I151" s="1" t="s">
        <v>239</v>
      </c>
      <c r="J151" s="2">
        <v>809.66</v>
      </c>
      <c r="K151" s="2">
        <v>1599.67</v>
      </c>
      <c r="L151" s="2">
        <f t="shared" si="22"/>
        <v>-790.01</v>
      </c>
      <c r="M151" s="15">
        <f t="shared" si="23"/>
        <v>0.50614000000000003</v>
      </c>
    </row>
    <row r="152" spans="1:13" ht="15.75" thickBot="1">
      <c r="A152" s="1"/>
      <c r="B152" s="1"/>
      <c r="C152" s="1"/>
      <c r="D152" s="1"/>
      <c r="E152" s="1"/>
      <c r="F152" s="1"/>
      <c r="G152" s="1"/>
      <c r="H152" s="1"/>
      <c r="I152" s="1" t="s">
        <v>240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>
      <c r="A153" s="1"/>
      <c r="B153" s="1"/>
      <c r="C153" s="1"/>
      <c r="D153" s="1"/>
      <c r="E153" s="1"/>
      <c r="F153" s="1"/>
      <c r="G153" s="1"/>
      <c r="H153" s="1" t="s">
        <v>241</v>
      </c>
      <c r="I153" s="1"/>
      <c r="J153" s="2">
        <f>ROUND(SUM(J148:J152),5)</f>
        <v>11111.13</v>
      </c>
      <c r="K153" s="2">
        <f>ROUND(SUM(K148:K152),5)</f>
        <v>13103.56</v>
      </c>
      <c r="L153" s="2">
        <f t="shared" si="22"/>
        <v>-1992.43</v>
      </c>
      <c r="M153" s="15">
        <f t="shared" si="23"/>
        <v>0.84794999999999998</v>
      </c>
    </row>
    <row r="154" spans="1:13">
      <c r="A154" s="1"/>
      <c r="B154" s="1"/>
      <c r="C154" s="1"/>
      <c r="D154" s="1"/>
      <c r="E154" s="1"/>
      <c r="F154" s="1"/>
      <c r="G154" s="1"/>
      <c r="H154" s="1" t="s">
        <v>242</v>
      </c>
      <c r="I154" s="1"/>
      <c r="J154" s="2">
        <v>1278.55</v>
      </c>
      <c r="K154" s="2">
        <v>1257.56</v>
      </c>
      <c r="L154" s="2">
        <f t="shared" si="22"/>
        <v>20.99</v>
      </c>
      <c r="M154" s="15">
        <f t="shared" si="23"/>
        <v>1.0166900000000001</v>
      </c>
    </row>
    <row r="155" spans="1:13">
      <c r="A155" s="1"/>
      <c r="B155" s="1"/>
      <c r="C155" s="1"/>
      <c r="D155" s="1"/>
      <c r="E155" s="1"/>
      <c r="F155" s="1"/>
      <c r="G155" s="1"/>
      <c r="H155" s="1" t="s">
        <v>243</v>
      </c>
      <c r="I155" s="1"/>
      <c r="J155" s="2">
        <v>1367.58</v>
      </c>
      <c r="K155" s="2">
        <v>1283.3499999999999</v>
      </c>
      <c r="L155" s="2">
        <f t="shared" si="22"/>
        <v>84.23</v>
      </c>
      <c r="M155" s="15">
        <f t="shared" si="23"/>
        <v>1.0656300000000001</v>
      </c>
    </row>
    <row r="156" spans="1:13" ht="15.75" thickBot="1">
      <c r="A156" s="1"/>
      <c r="B156" s="1"/>
      <c r="C156" s="1"/>
      <c r="D156" s="1"/>
      <c r="E156" s="1"/>
      <c r="F156" s="1"/>
      <c r="G156" s="1"/>
      <c r="H156" s="1" t="s">
        <v>244</v>
      </c>
      <c r="I156" s="1"/>
      <c r="J156" s="4">
        <v>0</v>
      </c>
      <c r="K156" s="4">
        <v>0</v>
      </c>
      <c r="L156" s="4">
        <f t="shared" si="22"/>
        <v>0</v>
      </c>
      <c r="M156" s="18">
        <f t="shared" si="23"/>
        <v>0</v>
      </c>
    </row>
    <row r="157" spans="1:13">
      <c r="A157" s="1"/>
      <c r="B157" s="1"/>
      <c r="C157" s="1"/>
      <c r="D157" s="1"/>
      <c r="E157" s="1"/>
      <c r="F157" s="1"/>
      <c r="G157" s="1" t="s">
        <v>245</v>
      </c>
      <c r="H157" s="1"/>
      <c r="I157" s="1"/>
      <c r="J157" s="2">
        <f>ROUND(J147+SUM(J153:J156),5)</f>
        <v>13757.26</v>
      </c>
      <c r="K157" s="2">
        <f>ROUND(K147+SUM(K153:K156),5)</f>
        <v>15644.47</v>
      </c>
      <c r="L157" s="2">
        <f t="shared" si="22"/>
        <v>-1887.21</v>
      </c>
      <c r="M157" s="15">
        <f t="shared" si="23"/>
        <v>0.87936999999999999</v>
      </c>
    </row>
    <row r="158" spans="1:13">
      <c r="A158" s="1"/>
      <c r="B158" s="1"/>
      <c r="C158" s="1"/>
      <c r="D158" s="1"/>
      <c r="E158" s="1"/>
      <c r="F158" s="1"/>
      <c r="G158" s="1" t="s">
        <v>246</v>
      </c>
      <c r="H158" s="1"/>
      <c r="I158" s="1"/>
      <c r="J158" s="2">
        <v>1281</v>
      </c>
      <c r="K158" s="2">
        <v>1209.25</v>
      </c>
      <c r="L158" s="2">
        <f t="shared" si="22"/>
        <v>71.75</v>
      </c>
      <c r="M158" s="15">
        <f t="shared" si="23"/>
        <v>1.0593300000000001</v>
      </c>
    </row>
    <row r="159" spans="1:13" ht="15.75" thickBot="1">
      <c r="A159" s="1"/>
      <c r="B159" s="1"/>
      <c r="C159" s="1"/>
      <c r="D159" s="1"/>
      <c r="E159" s="1"/>
      <c r="F159" s="1"/>
      <c r="G159" s="1" t="s">
        <v>247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>
      <c r="A160" s="1"/>
      <c r="B160" s="1"/>
      <c r="C160" s="1"/>
      <c r="D160" s="1"/>
      <c r="E160" s="1"/>
      <c r="F160" s="1" t="s">
        <v>248</v>
      </c>
      <c r="G160" s="1"/>
      <c r="H160" s="1"/>
      <c r="I160" s="1"/>
      <c r="J160" s="2">
        <f>ROUND(SUM(J121:J122)+SUM(J137:J138)+J146+SUM(J157:J159),5)</f>
        <v>31504.720000000001</v>
      </c>
      <c r="K160" s="2">
        <f>ROUND(SUM(K121:K122)+SUM(K137:K138)+K146+SUM(K157:K159),5)</f>
        <v>51802.83</v>
      </c>
      <c r="L160" s="2">
        <f t="shared" si="22"/>
        <v>-20298.11</v>
      </c>
      <c r="M160" s="15">
        <f t="shared" si="23"/>
        <v>0.60816999999999999</v>
      </c>
    </row>
    <row r="161" spans="1:13" ht="15.75" thickBot="1">
      <c r="A161" s="1"/>
      <c r="B161" s="1"/>
      <c r="C161" s="1"/>
      <c r="D161" s="1"/>
      <c r="E161" s="1"/>
      <c r="F161" s="1" t="s">
        <v>249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>
      <c r="A162" s="1"/>
      <c r="B162" s="1"/>
      <c r="C162" s="1"/>
      <c r="D162" s="1"/>
      <c r="E162" s="1" t="s">
        <v>250</v>
      </c>
      <c r="F162" s="1"/>
      <c r="G162" s="1"/>
      <c r="H162" s="1"/>
      <c r="I162" s="1"/>
      <c r="J162" s="2">
        <f>ROUND(SUM(J43:J49)+J54+J62+J71+J113+J120+SUM(J160:J161),5)</f>
        <v>749669.38</v>
      </c>
      <c r="K162" s="2">
        <f>ROUND(SUM(K43:K49)+K54+K62+K71+K113+K120+SUM(K160:K161),5)</f>
        <v>782409.29</v>
      </c>
      <c r="L162" s="2">
        <f t="shared" si="22"/>
        <v>-32739.91</v>
      </c>
      <c r="M162" s="15">
        <f t="shared" si="23"/>
        <v>0.95816000000000001</v>
      </c>
    </row>
    <row r="163" spans="1:13">
      <c r="A163" s="1"/>
      <c r="B163" s="1"/>
      <c r="C163" s="1"/>
      <c r="D163" s="1"/>
      <c r="E163" s="1" t="s">
        <v>251</v>
      </c>
      <c r="F163" s="1"/>
      <c r="G163" s="1"/>
      <c r="H163" s="1"/>
      <c r="I163" s="1"/>
      <c r="J163" s="2"/>
      <c r="K163" s="2"/>
      <c r="L163" s="2"/>
      <c r="M163" s="15"/>
    </row>
    <row r="164" spans="1:13">
      <c r="A164" s="1"/>
      <c r="B164" s="1"/>
      <c r="C164" s="1"/>
      <c r="D164" s="1"/>
      <c r="E164" s="1"/>
      <c r="F164" s="1" t="s">
        <v>252</v>
      </c>
      <c r="G164" s="1"/>
      <c r="H164" s="1"/>
      <c r="I164" s="1"/>
      <c r="J164" s="2">
        <v>2561.4299999999998</v>
      </c>
      <c r="K164" s="2">
        <v>77.13</v>
      </c>
      <c r="L164" s="2">
        <f>ROUND((J164-K164),5)</f>
        <v>2484.3000000000002</v>
      </c>
      <c r="M164" s="15">
        <f>ROUND(IF(K164=0, IF(J164=0, 0, 1), J164/K164),5)</f>
        <v>33.20926</v>
      </c>
    </row>
    <row r="165" spans="1:13">
      <c r="A165" s="1"/>
      <c r="B165" s="1"/>
      <c r="C165" s="1"/>
      <c r="D165" s="1"/>
      <c r="E165" s="1"/>
      <c r="F165" s="1" t="s">
        <v>253</v>
      </c>
      <c r="G165" s="1"/>
      <c r="H165" s="1"/>
      <c r="I165" s="1"/>
      <c r="J165" s="2">
        <v>0</v>
      </c>
      <c r="K165" s="2">
        <v>583.35</v>
      </c>
      <c r="L165" s="2">
        <f>ROUND((J165-K165),5)</f>
        <v>-583.35</v>
      </c>
      <c r="M165" s="15">
        <f>ROUND(IF(K165=0, IF(J165=0, 0, 1), J165/K165),5)</f>
        <v>0</v>
      </c>
    </row>
    <row r="166" spans="1:13" ht="15.75" thickBot="1">
      <c r="A166" s="1"/>
      <c r="B166" s="1"/>
      <c r="C166" s="1"/>
      <c r="D166" s="1"/>
      <c r="E166" s="1"/>
      <c r="F166" s="1" t="s">
        <v>254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>
      <c r="A167" s="1"/>
      <c r="B167" s="1"/>
      <c r="C167" s="1"/>
      <c r="D167" s="1"/>
      <c r="E167" s="1" t="s">
        <v>255</v>
      </c>
      <c r="F167" s="1"/>
      <c r="G167" s="1"/>
      <c r="H167" s="1"/>
      <c r="I167" s="1"/>
      <c r="J167" s="2">
        <f>ROUND(SUM(J163:J166),5)</f>
        <v>2561.4299999999998</v>
      </c>
      <c r="K167" s="2">
        <f>ROUND(SUM(K163:K166),5)</f>
        <v>660.48</v>
      </c>
      <c r="L167" s="2">
        <f>ROUND((J167-K167),5)</f>
        <v>1900.95</v>
      </c>
      <c r="M167" s="15">
        <f>ROUND(IF(K167=0, IF(J167=0, 0, 1), J167/K167),5)</f>
        <v>3.8781300000000001</v>
      </c>
    </row>
    <row r="168" spans="1:13">
      <c r="A168" s="1"/>
      <c r="B168" s="1"/>
      <c r="C168" s="1"/>
      <c r="D168" s="1"/>
      <c r="E168" s="1" t="s">
        <v>256</v>
      </c>
      <c r="F168" s="1"/>
      <c r="G168" s="1"/>
      <c r="H168" s="1"/>
      <c r="I168" s="1"/>
      <c r="J168" s="2"/>
      <c r="K168" s="2"/>
      <c r="L168" s="2"/>
      <c r="M168" s="15"/>
    </row>
    <row r="169" spans="1:13">
      <c r="A169" s="1"/>
      <c r="B169" s="1"/>
      <c r="C169" s="1"/>
      <c r="D169" s="1"/>
      <c r="E169" s="1"/>
      <c r="F169" s="1" t="s">
        <v>257</v>
      </c>
      <c r="G169" s="1"/>
      <c r="H169" s="1"/>
      <c r="I169" s="1"/>
      <c r="J169" s="2">
        <v>216.95</v>
      </c>
      <c r="K169" s="2">
        <v>3192.91</v>
      </c>
      <c r="L169" s="2">
        <f t="shared" ref="L169:L175" si="24">ROUND((J169-K169),5)</f>
        <v>-2975.96</v>
      </c>
      <c r="M169" s="15">
        <f t="shared" ref="M169:M175" si="25">ROUND(IF(K169=0, IF(J169=0, 0, 1), J169/K169),5)</f>
        <v>6.7949999999999997E-2</v>
      </c>
    </row>
    <row r="170" spans="1:13">
      <c r="A170" s="1"/>
      <c r="B170" s="1"/>
      <c r="C170" s="1"/>
      <c r="D170" s="1"/>
      <c r="E170" s="1"/>
      <c r="F170" s="1" t="s">
        <v>258</v>
      </c>
      <c r="G170" s="1"/>
      <c r="H170" s="1"/>
      <c r="I170" s="1"/>
      <c r="J170" s="2">
        <v>3427.78</v>
      </c>
      <c r="K170" s="2">
        <v>9417.33</v>
      </c>
      <c r="L170" s="2">
        <f t="shared" si="24"/>
        <v>-5989.55</v>
      </c>
      <c r="M170" s="15">
        <f t="shared" si="25"/>
        <v>0.36398999999999998</v>
      </c>
    </row>
    <row r="171" spans="1:13">
      <c r="A171" s="1"/>
      <c r="B171" s="1"/>
      <c r="C171" s="1"/>
      <c r="D171" s="1"/>
      <c r="E171" s="1"/>
      <c r="F171" s="1" t="s">
        <v>259</v>
      </c>
      <c r="G171" s="1"/>
      <c r="H171" s="1"/>
      <c r="I171" s="1"/>
      <c r="J171" s="2">
        <v>1265.26</v>
      </c>
      <c r="K171" s="2">
        <v>883.87</v>
      </c>
      <c r="L171" s="2">
        <f t="shared" si="24"/>
        <v>381.39</v>
      </c>
      <c r="M171" s="15">
        <f t="shared" si="25"/>
        <v>1.4315</v>
      </c>
    </row>
    <row r="172" spans="1:13">
      <c r="A172" s="1"/>
      <c r="B172" s="1"/>
      <c r="C172" s="1"/>
      <c r="D172" s="1"/>
      <c r="E172" s="1"/>
      <c r="F172" s="1" t="s">
        <v>260</v>
      </c>
      <c r="G172" s="1"/>
      <c r="H172" s="1"/>
      <c r="I172" s="1"/>
      <c r="J172" s="2">
        <v>-2295</v>
      </c>
      <c r="K172" s="2">
        <v>5000</v>
      </c>
      <c r="L172" s="2">
        <f t="shared" si="24"/>
        <v>-7295</v>
      </c>
      <c r="M172" s="15">
        <f t="shared" si="25"/>
        <v>-0.45900000000000002</v>
      </c>
    </row>
    <row r="173" spans="1:13">
      <c r="A173" s="1"/>
      <c r="B173" s="1"/>
      <c r="C173" s="1"/>
      <c r="D173" s="1"/>
      <c r="E173" s="1"/>
      <c r="F173" s="1" t="s">
        <v>261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>
      <c r="A174" s="1"/>
      <c r="B174" s="1"/>
      <c r="C174" s="1"/>
      <c r="D174" s="1"/>
      <c r="E174" s="1"/>
      <c r="F174" s="1" t="s">
        <v>262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>
      <c r="A175" s="1"/>
      <c r="B175" s="1"/>
      <c r="C175" s="1"/>
      <c r="D175" s="1"/>
      <c r="E175" s="1" t="s">
        <v>263</v>
      </c>
      <c r="F175" s="1"/>
      <c r="G175" s="1"/>
      <c r="H175" s="1"/>
      <c r="I175" s="1"/>
      <c r="J175" s="2">
        <f>ROUND(SUM(J168:J174),5)</f>
        <v>2614.9899999999998</v>
      </c>
      <c r="K175" s="2">
        <f>ROUND(SUM(K168:K174),5)</f>
        <v>18494.11</v>
      </c>
      <c r="L175" s="2">
        <f t="shared" si="24"/>
        <v>-15879.12</v>
      </c>
      <c r="M175" s="15">
        <f t="shared" si="25"/>
        <v>0.1414</v>
      </c>
    </row>
    <row r="176" spans="1:13">
      <c r="A176" s="1"/>
      <c r="B176" s="1"/>
      <c r="C176" s="1"/>
      <c r="D176" s="1"/>
      <c r="E176" s="1" t="s">
        <v>264</v>
      </c>
      <c r="F176" s="1"/>
      <c r="G176" s="1"/>
      <c r="H176" s="1"/>
      <c r="I176" s="1"/>
      <c r="J176" s="2"/>
      <c r="K176" s="2"/>
      <c r="L176" s="2"/>
      <c r="M176" s="15"/>
    </row>
    <row r="177" spans="1:13">
      <c r="A177" s="1"/>
      <c r="B177" s="1"/>
      <c r="C177" s="1"/>
      <c r="D177" s="1"/>
      <c r="E177" s="1"/>
      <c r="F177" s="1" t="s">
        <v>265</v>
      </c>
      <c r="G177" s="1"/>
      <c r="H177" s="1"/>
      <c r="I177" s="1"/>
      <c r="J177" s="2">
        <v>727.82</v>
      </c>
      <c r="K177" s="2">
        <v>0</v>
      </c>
      <c r="L177" s="2">
        <f>ROUND((J177-K177),5)</f>
        <v>727.82</v>
      </c>
      <c r="M177" s="15">
        <f>ROUND(IF(K177=0, IF(J177=0, 0, 1), J177/K177),5)</f>
        <v>1</v>
      </c>
    </row>
    <row r="178" spans="1:13">
      <c r="A178" s="1"/>
      <c r="B178" s="1"/>
      <c r="C178" s="1"/>
      <c r="D178" s="1"/>
      <c r="E178" s="1"/>
      <c r="F178" s="1" t="s">
        <v>266</v>
      </c>
      <c r="G178" s="1"/>
      <c r="H178" s="1"/>
      <c r="I178" s="1"/>
      <c r="J178" s="2">
        <v>0</v>
      </c>
      <c r="K178" s="2">
        <v>583.35</v>
      </c>
      <c r="L178" s="2">
        <f>ROUND((J178-K178),5)</f>
        <v>-583.35</v>
      </c>
      <c r="M178" s="15">
        <f>ROUND(IF(K178=0, IF(J178=0, 0, 1), J178/K178),5)</f>
        <v>0</v>
      </c>
    </row>
    <row r="179" spans="1:13">
      <c r="A179" s="1"/>
      <c r="B179" s="1"/>
      <c r="C179" s="1"/>
      <c r="D179" s="1"/>
      <c r="E179" s="1"/>
      <c r="F179" s="1" t="s">
        <v>267</v>
      </c>
      <c r="G179" s="1"/>
      <c r="H179" s="1"/>
      <c r="I179" s="1"/>
      <c r="J179" s="2">
        <v>5431.92</v>
      </c>
      <c r="K179" s="2">
        <v>5344.12</v>
      </c>
      <c r="L179" s="2">
        <f>ROUND((J179-K179),5)</f>
        <v>87.8</v>
      </c>
      <c r="M179" s="15">
        <f>ROUND(IF(K179=0, IF(J179=0, 0, 1), J179/K179),5)</f>
        <v>1.0164299999999999</v>
      </c>
    </row>
    <row r="180" spans="1:13">
      <c r="A180" s="1"/>
      <c r="B180" s="1"/>
      <c r="C180" s="1"/>
      <c r="D180" s="1"/>
      <c r="E180" s="1"/>
      <c r="F180" s="1" t="s">
        <v>268</v>
      </c>
      <c r="G180" s="1"/>
      <c r="H180" s="1"/>
      <c r="I180" s="1"/>
      <c r="J180" s="2"/>
      <c r="K180" s="2"/>
      <c r="L180" s="2"/>
      <c r="M180" s="15"/>
    </row>
    <row r="181" spans="1:13">
      <c r="A181" s="1"/>
      <c r="B181" s="1"/>
      <c r="C181" s="1"/>
      <c r="D181" s="1"/>
      <c r="E181" s="1"/>
      <c r="F181" s="1"/>
      <c r="G181" s="1" t="s">
        <v>269</v>
      </c>
      <c r="H181" s="1"/>
      <c r="I181" s="1"/>
      <c r="J181" s="2">
        <v>0</v>
      </c>
      <c r="K181" s="2">
        <v>3500</v>
      </c>
      <c r="L181" s="2">
        <f t="shared" ref="L181:L191" si="26">ROUND((J181-K181),5)</f>
        <v>-3500</v>
      </c>
      <c r="M181" s="15">
        <f t="shared" ref="M181:M191" si="27">ROUND(IF(K181=0, IF(J181=0, 0, 1), J181/K181),5)</f>
        <v>0</v>
      </c>
    </row>
    <row r="182" spans="1:13">
      <c r="A182" s="1"/>
      <c r="B182" s="1"/>
      <c r="C182" s="1"/>
      <c r="D182" s="1"/>
      <c r="E182" s="1"/>
      <c r="F182" s="1"/>
      <c r="G182" s="1" t="s">
        <v>270</v>
      </c>
      <c r="H182" s="1"/>
      <c r="I182" s="1"/>
      <c r="J182" s="2">
        <v>8267.59</v>
      </c>
      <c r="K182" s="2">
        <v>0</v>
      </c>
      <c r="L182" s="2">
        <f t="shared" si="26"/>
        <v>8267.59</v>
      </c>
      <c r="M182" s="15">
        <f t="shared" si="27"/>
        <v>1</v>
      </c>
    </row>
    <row r="183" spans="1:13">
      <c r="A183" s="1"/>
      <c r="B183" s="1"/>
      <c r="C183" s="1"/>
      <c r="D183" s="1"/>
      <c r="E183" s="1"/>
      <c r="F183" s="1"/>
      <c r="G183" s="1" t="s">
        <v>271</v>
      </c>
      <c r="H183" s="1"/>
      <c r="I183" s="1"/>
      <c r="J183" s="2">
        <v>571.89</v>
      </c>
      <c r="K183" s="2">
        <v>7370.02</v>
      </c>
      <c r="L183" s="2">
        <f t="shared" si="26"/>
        <v>-6798.13</v>
      </c>
      <c r="M183" s="15">
        <f t="shared" si="27"/>
        <v>7.7600000000000002E-2</v>
      </c>
    </row>
    <row r="184" spans="1:13">
      <c r="A184" s="1"/>
      <c r="B184" s="1"/>
      <c r="C184" s="1"/>
      <c r="D184" s="1"/>
      <c r="E184" s="1"/>
      <c r="F184" s="1"/>
      <c r="G184" s="1" t="s">
        <v>272</v>
      </c>
      <c r="H184" s="1"/>
      <c r="I184" s="1"/>
      <c r="J184" s="2">
        <v>15163</v>
      </c>
      <c r="K184" s="2">
        <v>467.35</v>
      </c>
      <c r="L184" s="2">
        <f t="shared" si="26"/>
        <v>14695.65</v>
      </c>
      <c r="M184" s="15">
        <f t="shared" si="27"/>
        <v>32.444629999999997</v>
      </c>
    </row>
    <row r="185" spans="1:13">
      <c r="A185" s="1"/>
      <c r="B185" s="1"/>
      <c r="C185" s="1"/>
      <c r="D185" s="1"/>
      <c r="E185" s="1"/>
      <c r="F185" s="1"/>
      <c r="G185" s="1" t="s">
        <v>273</v>
      </c>
      <c r="H185" s="1"/>
      <c r="I185" s="1"/>
      <c r="J185" s="2">
        <v>0</v>
      </c>
      <c r="K185" s="2">
        <v>875</v>
      </c>
      <c r="L185" s="2">
        <f t="shared" si="26"/>
        <v>-875</v>
      </c>
      <c r="M185" s="15">
        <f t="shared" si="27"/>
        <v>0</v>
      </c>
    </row>
    <row r="186" spans="1:13">
      <c r="A186" s="1"/>
      <c r="B186" s="1"/>
      <c r="C186" s="1"/>
      <c r="D186" s="1"/>
      <c r="E186" s="1"/>
      <c r="F186" s="1"/>
      <c r="G186" s="1" t="s">
        <v>274</v>
      </c>
      <c r="H186" s="1"/>
      <c r="I186" s="1"/>
      <c r="J186" s="2">
        <v>120.82</v>
      </c>
      <c r="K186" s="2">
        <v>1770.03</v>
      </c>
      <c r="L186" s="2">
        <f t="shared" si="26"/>
        <v>-1649.21</v>
      </c>
      <c r="M186" s="15">
        <f t="shared" si="27"/>
        <v>6.8260000000000001E-2</v>
      </c>
    </row>
    <row r="187" spans="1:13">
      <c r="A187" s="1"/>
      <c r="B187" s="1"/>
      <c r="C187" s="1"/>
      <c r="D187" s="1"/>
      <c r="E187" s="1"/>
      <c r="F187" s="1"/>
      <c r="G187" s="1" t="s">
        <v>275</v>
      </c>
      <c r="H187" s="1"/>
      <c r="I187" s="1"/>
      <c r="J187" s="2">
        <v>1558.92</v>
      </c>
      <c r="K187" s="2">
        <v>625.53</v>
      </c>
      <c r="L187" s="2">
        <f t="shared" si="26"/>
        <v>933.39</v>
      </c>
      <c r="M187" s="15">
        <f t="shared" si="27"/>
        <v>2.4921600000000002</v>
      </c>
    </row>
    <row r="188" spans="1:13">
      <c r="A188" s="1"/>
      <c r="B188" s="1"/>
      <c r="C188" s="1"/>
      <c r="D188" s="1"/>
      <c r="E188" s="1"/>
      <c r="F188" s="1"/>
      <c r="G188" s="1" t="s">
        <v>276</v>
      </c>
      <c r="H188" s="1"/>
      <c r="I188" s="1"/>
      <c r="J188" s="2">
        <v>2737.96</v>
      </c>
      <c r="K188" s="2">
        <v>3000</v>
      </c>
      <c r="L188" s="2">
        <f t="shared" si="26"/>
        <v>-262.04000000000002</v>
      </c>
      <c r="M188" s="15">
        <f t="shared" si="27"/>
        <v>0.91264999999999996</v>
      </c>
    </row>
    <row r="189" spans="1:13">
      <c r="A189" s="1"/>
      <c r="B189" s="1"/>
      <c r="C189" s="1"/>
      <c r="D189" s="1"/>
      <c r="E189" s="1"/>
      <c r="F189" s="1"/>
      <c r="G189" s="1" t="s">
        <v>277</v>
      </c>
      <c r="H189" s="1"/>
      <c r="I189" s="1"/>
      <c r="J189" s="2">
        <v>0</v>
      </c>
      <c r="K189" s="2">
        <v>0</v>
      </c>
      <c r="L189" s="2">
        <f t="shared" si="26"/>
        <v>0</v>
      </c>
      <c r="M189" s="15">
        <f t="shared" si="27"/>
        <v>0</v>
      </c>
    </row>
    <row r="190" spans="1:13" ht="15.75" thickBot="1">
      <c r="A190" s="1"/>
      <c r="B190" s="1"/>
      <c r="C190" s="1"/>
      <c r="D190" s="1"/>
      <c r="E190" s="1"/>
      <c r="F190" s="1"/>
      <c r="G190" s="1" t="s">
        <v>278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>
      <c r="A191" s="1"/>
      <c r="B191" s="1"/>
      <c r="C191" s="1"/>
      <c r="D191" s="1"/>
      <c r="E191" s="1"/>
      <c r="F191" s="1" t="s">
        <v>279</v>
      </c>
      <c r="G191" s="1"/>
      <c r="H191" s="1"/>
      <c r="I191" s="1"/>
      <c r="J191" s="2">
        <f>ROUND(SUM(J180:J190),5)</f>
        <v>28420.18</v>
      </c>
      <c r="K191" s="2">
        <f>ROUND(SUM(K180:K190),5)</f>
        <v>17607.93</v>
      </c>
      <c r="L191" s="2">
        <f t="shared" si="26"/>
        <v>10812.25</v>
      </c>
      <c r="M191" s="15">
        <f t="shared" si="27"/>
        <v>1.6140600000000001</v>
      </c>
    </row>
    <row r="192" spans="1:13">
      <c r="A192" s="1"/>
      <c r="B192" s="1"/>
      <c r="C192" s="1"/>
      <c r="D192" s="1"/>
      <c r="E192" s="1"/>
      <c r="F192" s="1" t="s">
        <v>280</v>
      </c>
      <c r="G192" s="1"/>
      <c r="H192" s="1"/>
      <c r="I192" s="1"/>
      <c r="J192" s="2"/>
      <c r="K192" s="2"/>
      <c r="L192" s="2"/>
      <c r="M192" s="15"/>
    </row>
    <row r="193" spans="1:13">
      <c r="A193" s="1"/>
      <c r="B193" s="1"/>
      <c r="C193" s="1"/>
      <c r="D193" s="1"/>
      <c r="E193" s="1"/>
      <c r="F193" s="1"/>
      <c r="G193" s="1" t="s">
        <v>281</v>
      </c>
      <c r="H193" s="1"/>
      <c r="I193" s="1"/>
      <c r="J193" s="2">
        <v>456.84</v>
      </c>
      <c r="K193" s="2">
        <v>0</v>
      </c>
      <c r="L193" s="2">
        <f t="shared" ref="L193:L221" si="28">ROUND((J193-K193),5)</f>
        <v>456.84</v>
      </c>
      <c r="M193" s="15">
        <f t="shared" ref="M193:M221" si="29">ROUND(IF(K193=0, IF(J193=0, 0, 1), J193/K193),5)</f>
        <v>1</v>
      </c>
    </row>
    <row r="194" spans="1:13">
      <c r="A194" s="1"/>
      <c r="B194" s="1"/>
      <c r="C194" s="1"/>
      <c r="D194" s="1"/>
      <c r="E194" s="1"/>
      <c r="F194" s="1"/>
      <c r="G194" s="1" t="s">
        <v>282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>
      <c r="A195" s="1"/>
      <c r="B195" s="1"/>
      <c r="C195" s="1"/>
      <c r="D195" s="1"/>
      <c r="E195" s="1"/>
      <c r="F195" s="1"/>
      <c r="G195" s="1" t="s">
        <v>283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>
      <c r="A196" s="1"/>
      <c r="B196" s="1"/>
      <c r="C196" s="1"/>
      <c r="D196" s="1"/>
      <c r="E196" s="1"/>
      <c r="F196" s="1"/>
      <c r="G196" s="1" t="s">
        <v>284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>
      <c r="A197" s="1"/>
      <c r="B197" s="1"/>
      <c r="C197" s="1"/>
      <c r="D197" s="1"/>
      <c r="E197" s="1"/>
      <c r="F197" s="1"/>
      <c r="G197" s="1" t="s">
        <v>285</v>
      </c>
      <c r="H197" s="1"/>
      <c r="I197" s="1"/>
      <c r="J197" s="2">
        <v>1226.49</v>
      </c>
      <c r="K197" s="2">
        <v>0</v>
      </c>
      <c r="L197" s="2">
        <f t="shared" si="28"/>
        <v>1226.49</v>
      </c>
      <c r="M197" s="15">
        <f t="shared" si="29"/>
        <v>1</v>
      </c>
    </row>
    <row r="198" spans="1:13">
      <c r="A198" s="1"/>
      <c r="B198" s="1"/>
      <c r="C198" s="1"/>
      <c r="D198" s="1"/>
      <c r="E198" s="1"/>
      <c r="F198" s="1"/>
      <c r="G198" s="1" t="s">
        <v>286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>
      <c r="A199" s="1"/>
      <c r="B199" s="1"/>
      <c r="C199" s="1"/>
      <c r="D199" s="1"/>
      <c r="E199" s="1"/>
      <c r="F199" s="1"/>
      <c r="G199" s="1" t="s">
        <v>287</v>
      </c>
      <c r="H199" s="1"/>
      <c r="I199" s="1"/>
      <c r="J199" s="2">
        <v>48.16</v>
      </c>
      <c r="K199" s="2">
        <v>0</v>
      </c>
      <c r="L199" s="2">
        <f t="shared" si="28"/>
        <v>48.16</v>
      </c>
      <c r="M199" s="15">
        <f t="shared" si="29"/>
        <v>1</v>
      </c>
    </row>
    <row r="200" spans="1:13">
      <c r="A200" s="1"/>
      <c r="B200" s="1"/>
      <c r="C200" s="1"/>
      <c r="D200" s="1"/>
      <c r="E200" s="1"/>
      <c r="F200" s="1"/>
      <c r="G200" s="1" t="s">
        <v>288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>
      <c r="A201" s="1"/>
      <c r="B201" s="1"/>
      <c r="C201" s="1"/>
      <c r="D201" s="1"/>
      <c r="E201" s="1"/>
      <c r="F201" s="1"/>
      <c r="G201" s="1" t="s">
        <v>289</v>
      </c>
      <c r="H201" s="1"/>
      <c r="I201" s="1"/>
      <c r="J201" s="2">
        <v>2426.36</v>
      </c>
      <c r="K201" s="2">
        <v>0</v>
      </c>
      <c r="L201" s="2">
        <f t="shared" si="28"/>
        <v>2426.36</v>
      </c>
      <c r="M201" s="15">
        <f t="shared" si="29"/>
        <v>1</v>
      </c>
    </row>
    <row r="202" spans="1:13">
      <c r="A202" s="1"/>
      <c r="B202" s="1"/>
      <c r="C202" s="1"/>
      <c r="D202" s="1"/>
      <c r="E202" s="1"/>
      <c r="F202" s="1"/>
      <c r="G202" s="1" t="s">
        <v>290</v>
      </c>
      <c r="H202" s="1"/>
      <c r="I202" s="1"/>
      <c r="J202" s="2">
        <v>347.91</v>
      </c>
      <c r="K202" s="2">
        <v>0</v>
      </c>
      <c r="L202" s="2">
        <f t="shared" si="28"/>
        <v>347.91</v>
      </c>
      <c r="M202" s="15">
        <f t="shared" si="29"/>
        <v>1</v>
      </c>
    </row>
    <row r="203" spans="1:13">
      <c r="A203" s="1"/>
      <c r="B203" s="1"/>
      <c r="C203" s="1"/>
      <c r="D203" s="1"/>
      <c r="E203" s="1"/>
      <c r="F203" s="1"/>
      <c r="G203" s="1" t="s">
        <v>291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>
      <c r="A204" s="1"/>
      <c r="B204" s="1"/>
      <c r="C204" s="1"/>
      <c r="D204" s="1"/>
      <c r="E204" s="1"/>
      <c r="F204" s="1"/>
      <c r="G204" s="1" t="s">
        <v>292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>
      <c r="A205" s="1"/>
      <c r="B205" s="1"/>
      <c r="C205" s="1"/>
      <c r="D205" s="1"/>
      <c r="E205" s="1"/>
      <c r="F205" s="1"/>
      <c r="G205" s="1" t="s">
        <v>293</v>
      </c>
      <c r="H205" s="1"/>
      <c r="I205" s="1"/>
      <c r="J205" s="2">
        <v>97.73</v>
      </c>
      <c r="K205" s="2">
        <v>0</v>
      </c>
      <c r="L205" s="2">
        <f t="shared" si="28"/>
        <v>97.73</v>
      </c>
      <c r="M205" s="15">
        <f t="shared" si="29"/>
        <v>1</v>
      </c>
    </row>
    <row r="206" spans="1:13">
      <c r="A206" s="1"/>
      <c r="B206" s="1"/>
      <c r="C206" s="1"/>
      <c r="D206" s="1"/>
      <c r="E206" s="1"/>
      <c r="F206" s="1"/>
      <c r="G206" s="1" t="s">
        <v>294</v>
      </c>
      <c r="H206" s="1"/>
      <c r="I206" s="1"/>
      <c r="J206" s="2">
        <v>7.48</v>
      </c>
      <c r="K206" s="2">
        <v>0</v>
      </c>
      <c r="L206" s="2">
        <f t="shared" si="28"/>
        <v>7.48</v>
      </c>
      <c r="M206" s="15">
        <f t="shared" si="29"/>
        <v>1</v>
      </c>
    </row>
    <row r="207" spans="1:13">
      <c r="A207" s="1"/>
      <c r="B207" s="1"/>
      <c r="C207" s="1"/>
      <c r="D207" s="1"/>
      <c r="E207" s="1"/>
      <c r="F207" s="1"/>
      <c r="G207" s="1" t="s">
        <v>295</v>
      </c>
      <c r="H207" s="1"/>
      <c r="I207" s="1"/>
      <c r="J207" s="2">
        <v>104</v>
      </c>
      <c r="K207" s="2">
        <v>0</v>
      </c>
      <c r="L207" s="2">
        <f t="shared" si="28"/>
        <v>104</v>
      </c>
      <c r="M207" s="15">
        <f t="shared" si="29"/>
        <v>1</v>
      </c>
    </row>
    <row r="208" spans="1:13">
      <c r="A208" s="1"/>
      <c r="B208" s="1"/>
      <c r="C208" s="1"/>
      <c r="D208" s="1"/>
      <c r="E208" s="1"/>
      <c r="F208" s="1"/>
      <c r="G208" s="1" t="s">
        <v>296</v>
      </c>
      <c r="H208" s="1"/>
      <c r="I208" s="1"/>
      <c r="J208" s="2">
        <v>446.08</v>
      </c>
      <c r="K208" s="2">
        <v>0</v>
      </c>
      <c r="L208" s="2">
        <f t="shared" si="28"/>
        <v>446.08</v>
      </c>
      <c r="M208" s="15">
        <f t="shared" si="29"/>
        <v>1</v>
      </c>
    </row>
    <row r="209" spans="1:13">
      <c r="A209" s="1"/>
      <c r="B209" s="1"/>
      <c r="C209" s="1"/>
      <c r="D209" s="1"/>
      <c r="E209" s="1"/>
      <c r="F209" s="1"/>
      <c r="G209" s="1" t="s">
        <v>297</v>
      </c>
      <c r="H209" s="1"/>
      <c r="I209" s="1"/>
      <c r="J209" s="2">
        <v>200</v>
      </c>
      <c r="K209" s="2">
        <v>0</v>
      </c>
      <c r="L209" s="2">
        <f t="shared" si="28"/>
        <v>200</v>
      </c>
      <c r="M209" s="15">
        <f t="shared" si="29"/>
        <v>1</v>
      </c>
    </row>
    <row r="210" spans="1:13">
      <c r="A210" s="1"/>
      <c r="B210" s="1"/>
      <c r="C210" s="1"/>
      <c r="D210" s="1"/>
      <c r="E210" s="1"/>
      <c r="F210" s="1"/>
      <c r="G210" s="1" t="s">
        <v>298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>
      <c r="A211" s="1"/>
      <c r="B211" s="1"/>
      <c r="C211" s="1"/>
      <c r="D211" s="1"/>
      <c r="E211" s="1"/>
      <c r="F211" s="1"/>
      <c r="G211" s="1" t="s">
        <v>299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>
      <c r="A212" s="1"/>
      <c r="B212" s="1"/>
      <c r="C212" s="1"/>
      <c r="D212" s="1"/>
      <c r="E212" s="1"/>
      <c r="F212" s="1"/>
      <c r="G212" s="1" t="s">
        <v>300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>
      <c r="A213" s="1"/>
      <c r="B213" s="1"/>
      <c r="C213" s="1"/>
      <c r="D213" s="1"/>
      <c r="E213" s="1"/>
      <c r="F213" s="1"/>
      <c r="G213" s="1" t="s">
        <v>301</v>
      </c>
      <c r="H213" s="1"/>
      <c r="I213" s="1"/>
      <c r="J213" s="2">
        <v>744.85</v>
      </c>
      <c r="K213" s="2">
        <v>0</v>
      </c>
      <c r="L213" s="2">
        <f t="shared" si="28"/>
        <v>744.85</v>
      </c>
      <c r="M213" s="15">
        <f t="shared" si="29"/>
        <v>1</v>
      </c>
    </row>
    <row r="214" spans="1:13">
      <c r="A214" s="1"/>
      <c r="B214" s="1"/>
      <c r="C214" s="1"/>
      <c r="D214" s="1"/>
      <c r="E214" s="1"/>
      <c r="F214" s="1"/>
      <c r="G214" s="1" t="s">
        <v>302</v>
      </c>
      <c r="H214" s="1"/>
      <c r="I214" s="1"/>
      <c r="J214" s="2">
        <v>-1455.69</v>
      </c>
      <c r="K214" s="2">
        <v>0</v>
      </c>
      <c r="L214" s="2">
        <f t="shared" si="28"/>
        <v>-1455.69</v>
      </c>
      <c r="M214" s="15">
        <f t="shared" si="29"/>
        <v>1</v>
      </c>
    </row>
    <row r="215" spans="1:13">
      <c r="A215" s="1"/>
      <c r="B215" s="1"/>
      <c r="C215" s="1"/>
      <c r="D215" s="1"/>
      <c r="E215" s="1"/>
      <c r="F215" s="1"/>
      <c r="G215" s="1" t="s">
        <v>303</v>
      </c>
      <c r="H215" s="1"/>
      <c r="I215" s="1"/>
      <c r="J215" s="2">
        <v>1216.6400000000001</v>
      </c>
      <c r="K215" s="2">
        <v>0</v>
      </c>
      <c r="L215" s="2">
        <f t="shared" si="28"/>
        <v>1216.6400000000001</v>
      </c>
      <c r="M215" s="15">
        <f t="shared" si="29"/>
        <v>1</v>
      </c>
    </row>
    <row r="216" spans="1:13">
      <c r="A216" s="1"/>
      <c r="B216" s="1"/>
      <c r="C216" s="1"/>
      <c r="D216" s="1"/>
      <c r="E216" s="1"/>
      <c r="F216" s="1"/>
      <c r="G216" s="1" t="s">
        <v>304</v>
      </c>
      <c r="H216" s="1"/>
      <c r="I216" s="1"/>
      <c r="J216" s="2">
        <v>96.83</v>
      </c>
      <c r="K216" s="2">
        <v>0</v>
      </c>
      <c r="L216" s="2">
        <f t="shared" si="28"/>
        <v>96.83</v>
      </c>
      <c r="M216" s="15">
        <f t="shared" si="29"/>
        <v>1</v>
      </c>
    </row>
    <row r="217" spans="1:13">
      <c r="A217" s="1"/>
      <c r="B217" s="1"/>
      <c r="C217" s="1"/>
      <c r="D217" s="1"/>
      <c r="E217" s="1"/>
      <c r="F217" s="1"/>
      <c r="G217" s="1" t="s">
        <v>305</v>
      </c>
      <c r="H217" s="1"/>
      <c r="I217" s="1"/>
      <c r="J217" s="2">
        <v>188.27</v>
      </c>
      <c r="K217" s="2">
        <v>0</v>
      </c>
      <c r="L217" s="2">
        <f t="shared" si="28"/>
        <v>188.27</v>
      </c>
      <c r="M217" s="15">
        <f t="shared" si="29"/>
        <v>1</v>
      </c>
    </row>
    <row r="218" spans="1:13" ht="15.75" thickBot="1">
      <c r="A218" s="1"/>
      <c r="B218" s="1"/>
      <c r="C218" s="1"/>
      <c r="D218" s="1"/>
      <c r="E218" s="1"/>
      <c r="F218" s="1"/>
      <c r="G218" s="1" t="s">
        <v>306</v>
      </c>
      <c r="H218" s="1"/>
      <c r="I218" s="1"/>
      <c r="J218" s="4">
        <v>79.180000000000007</v>
      </c>
      <c r="K218" s="4">
        <v>17500</v>
      </c>
      <c r="L218" s="4">
        <f t="shared" si="28"/>
        <v>-17420.82</v>
      </c>
      <c r="M218" s="18">
        <f t="shared" si="29"/>
        <v>4.5199999999999997E-3</v>
      </c>
    </row>
    <row r="219" spans="1:13">
      <c r="A219" s="1"/>
      <c r="B219" s="1"/>
      <c r="C219" s="1"/>
      <c r="D219" s="1"/>
      <c r="E219" s="1"/>
      <c r="F219" s="1" t="s">
        <v>307</v>
      </c>
      <c r="G219" s="1"/>
      <c r="H219" s="1"/>
      <c r="I219" s="1"/>
      <c r="J219" s="2">
        <f>ROUND(SUM(J192:J218),5)</f>
        <v>6231.13</v>
      </c>
      <c r="K219" s="2">
        <f>ROUND(SUM(K192:K218),5)</f>
        <v>17500</v>
      </c>
      <c r="L219" s="2">
        <f t="shared" si="28"/>
        <v>-11268.87</v>
      </c>
      <c r="M219" s="15">
        <f t="shared" si="29"/>
        <v>0.35605999999999999</v>
      </c>
    </row>
    <row r="220" spans="1:13" ht="15.75" thickBot="1">
      <c r="A220" s="1"/>
      <c r="B220" s="1"/>
      <c r="C220" s="1"/>
      <c r="D220" s="1"/>
      <c r="E220" s="1"/>
      <c r="F220" s="1" t="s">
        <v>308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>
      <c r="A221" s="1"/>
      <c r="B221" s="1"/>
      <c r="C221" s="1"/>
      <c r="D221" s="1"/>
      <c r="E221" s="1" t="s">
        <v>309</v>
      </c>
      <c r="F221" s="1"/>
      <c r="G221" s="1"/>
      <c r="H221" s="1"/>
      <c r="I221" s="1"/>
      <c r="J221" s="2">
        <f>ROUND(SUM(J176:J179)+J191+SUM(J219:J220),5)</f>
        <v>40811.050000000003</v>
      </c>
      <c r="K221" s="2">
        <f>ROUND(SUM(K176:K179)+K191+SUM(K219:K220),5)</f>
        <v>41035.4</v>
      </c>
      <c r="L221" s="2">
        <f t="shared" si="28"/>
        <v>-224.35</v>
      </c>
      <c r="M221" s="15">
        <f t="shared" si="29"/>
        <v>0.99453000000000003</v>
      </c>
    </row>
    <row r="222" spans="1:13">
      <c r="A222" s="1"/>
      <c r="B222" s="1"/>
      <c r="C222" s="1"/>
      <c r="D222" s="1"/>
      <c r="E222" s="1" t="s">
        <v>310</v>
      </c>
      <c r="F222" s="1"/>
      <c r="G222" s="1"/>
      <c r="H222" s="1"/>
      <c r="I222" s="1"/>
      <c r="J222" s="2"/>
      <c r="K222" s="2"/>
      <c r="L222" s="2"/>
      <c r="M222" s="15"/>
    </row>
    <row r="223" spans="1:13">
      <c r="A223" s="1"/>
      <c r="B223" s="1"/>
      <c r="C223" s="1"/>
      <c r="D223" s="1"/>
      <c r="E223" s="1"/>
      <c r="F223" s="1" t="s">
        <v>311</v>
      </c>
      <c r="G223" s="1"/>
      <c r="H223" s="1"/>
      <c r="I223" s="1"/>
      <c r="J223" s="2">
        <v>283</v>
      </c>
      <c r="K223" s="2">
        <v>3466.43</v>
      </c>
      <c r="L223" s="2">
        <f>ROUND((J223-K223),5)</f>
        <v>-3183.43</v>
      </c>
      <c r="M223" s="15">
        <f>ROUND(IF(K223=0, IF(J223=0, 0, 1), J223/K223),5)</f>
        <v>8.1640000000000004E-2</v>
      </c>
    </row>
    <row r="224" spans="1:13">
      <c r="A224" s="1"/>
      <c r="B224" s="1"/>
      <c r="C224" s="1"/>
      <c r="D224" s="1"/>
      <c r="E224" s="1"/>
      <c r="F224" s="1" t="s">
        <v>312</v>
      </c>
      <c r="G224" s="1"/>
      <c r="H224" s="1"/>
      <c r="I224" s="1"/>
      <c r="J224" s="2">
        <v>732.28</v>
      </c>
      <c r="K224" s="2">
        <v>126.23</v>
      </c>
      <c r="L224" s="2">
        <f>ROUND((J224-K224),5)</f>
        <v>606.04999999999995</v>
      </c>
      <c r="M224" s="15">
        <f>ROUND(IF(K224=0, IF(J224=0, 0, 1), J224/K224),5)</f>
        <v>5.8011600000000003</v>
      </c>
    </row>
    <row r="225" spans="1:13" ht="15.75" thickBot="1">
      <c r="A225" s="1"/>
      <c r="B225" s="1"/>
      <c r="C225" s="1"/>
      <c r="D225" s="1"/>
      <c r="E225" s="1"/>
      <c r="F225" s="1" t="s">
        <v>313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>
      <c r="A226" s="1"/>
      <c r="B226" s="1"/>
      <c r="C226" s="1"/>
      <c r="D226" s="1"/>
      <c r="E226" s="1" t="s">
        <v>314</v>
      </c>
      <c r="F226" s="1"/>
      <c r="G226" s="1"/>
      <c r="H226" s="1"/>
      <c r="I226" s="1"/>
      <c r="J226" s="2">
        <f>ROUND(SUM(J222:J225),5)</f>
        <v>1015.28</v>
      </c>
      <c r="K226" s="2">
        <f>ROUND(SUM(K222:K225),5)</f>
        <v>3592.66</v>
      </c>
      <c r="L226" s="2">
        <f>ROUND((J226-K226),5)</f>
        <v>-2577.38</v>
      </c>
      <c r="M226" s="15">
        <f>ROUND(IF(K226=0, IF(J226=0, 0, 1), J226/K226),5)</f>
        <v>0.28260000000000002</v>
      </c>
    </row>
    <row r="227" spans="1:13">
      <c r="A227" s="1"/>
      <c r="B227" s="1"/>
      <c r="C227" s="1"/>
      <c r="D227" s="1"/>
      <c r="E227" s="1" t="s">
        <v>315</v>
      </c>
      <c r="F227" s="1"/>
      <c r="G227" s="1"/>
      <c r="H227" s="1"/>
      <c r="I227" s="1"/>
      <c r="J227" s="2"/>
      <c r="K227" s="2"/>
      <c r="L227" s="2"/>
      <c r="M227" s="15"/>
    </row>
    <row r="228" spans="1:13">
      <c r="A228" s="1"/>
      <c r="B228" s="1"/>
      <c r="C228" s="1"/>
      <c r="D228" s="1"/>
      <c r="E228" s="1"/>
      <c r="F228" s="1" t="s">
        <v>316</v>
      </c>
      <c r="G228" s="1"/>
      <c r="H228" s="1"/>
      <c r="I228" s="1"/>
      <c r="J228" s="2">
        <v>62.5</v>
      </c>
      <c r="K228" s="2">
        <v>0</v>
      </c>
      <c r="L228" s="2">
        <f>ROUND((J228-K228),5)</f>
        <v>62.5</v>
      </c>
      <c r="M228" s="15">
        <f>ROUND(IF(K228=0, IF(J228=0, 0, 1), J228/K228),5)</f>
        <v>1</v>
      </c>
    </row>
    <row r="229" spans="1:13">
      <c r="A229" s="1"/>
      <c r="B229" s="1"/>
      <c r="C229" s="1"/>
      <c r="D229" s="1"/>
      <c r="E229" s="1"/>
      <c r="F229" s="1" t="s">
        <v>317</v>
      </c>
      <c r="G229" s="1"/>
      <c r="H229" s="1"/>
      <c r="I229" s="1"/>
      <c r="J229" s="2"/>
      <c r="K229" s="2"/>
      <c r="L229" s="2"/>
      <c r="M229" s="15"/>
    </row>
    <row r="230" spans="1:13">
      <c r="A230" s="1"/>
      <c r="B230" s="1"/>
      <c r="C230" s="1"/>
      <c r="D230" s="1"/>
      <c r="E230" s="1"/>
      <c r="F230" s="1"/>
      <c r="G230" s="1" t="s">
        <v>318</v>
      </c>
      <c r="H230" s="1"/>
      <c r="I230" s="1"/>
      <c r="J230" s="2">
        <v>517</v>
      </c>
      <c r="K230" s="2">
        <v>750</v>
      </c>
      <c r="L230" s="2">
        <f t="shared" ref="L230:L235" si="30">ROUND((J230-K230),5)</f>
        <v>-233</v>
      </c>
      <c r="M230" s="15">
        <f t="shared" ref="M230:M235" si="31">ROUND(IF(K230=0, IF(J230=0, 0, 1), J230/K230),5)</f>
        <v>0.68933</v>
      </c>
    </row>
    <row r="231" spans="1:13">
      <c r="A231" s="1"/>
      <c r="B231" s="1"/>
      <c r="C231" s="1"/>
      <c r="D231" s="1"/>
      <c r="E231" s="1"/>
      <c r="F231" s="1"/>
      <c r="G231" s="1" t="s">
        <v>319</v>
      </c>
      <c r="H231" s="1"/>
      <c r="I231" s="1"/>
      <c r="J231" s="2">
        <v>2335.89</v>
      </c>
      <c r="K231" s="2">
        <v>1773.7</v>
      </c>
      <c r="L231" s="2">
        <f t="shared" si="30"/>
        <v>562.19000000000005</v>
      </c>
      <c r="M231" s="15">
        <f t="shared" si="31"/>
        <v>1.3169599999999999</v>
      </c>
    </row>
    <row r="232" spans="1:13">
      <c r="A232" s="1"/>
      <c r="B232" s="1"/>
      <c r="C232" s="1"/>
      <c r="D232" s="1"/>
      <c r="E232" s="1"/>
      <c r="F232" s="1"/>
      <c r="G232" s="1" t="s">
        <v>320</v>
      </c>
      <c r="H232" s="1"/>
      <c r="I232" s="1"/>
      <c r="J232" s="2">
        <v>0</v>
      </c>
      <c r="K232" s="2">
        <v>0</v>
      </c>
      <c r="L232" s="2">
        <f t="shared" si="30"/>
        <v>0</v>
      </c>
      <c r="M232" s="15">
        <f t="shared" si="31"/>
        <v>0</v>
      </c>
    </row>
    <row r="233" spans="1:13" ht="15.75" thickBot="1">
      <c r="A233" s="1"/>
      <c r="B233" s="1"/>
      <c r="C233" s="1"/>
      <c r="D233" s="1"/>
      <c r="E233" s="1"/>
      <c r="F233" s="1"/>
      <c r="G233" s="1" t="s">
        <v>321</v>
      </c>
      <c r="H233" s="1"/>
      <c r="I233" s="1"/>
      <c r="J233" s="4">
        <v>4186.45</v>
      </c>
      <c r="K233" s="4">
        <v>4932.6899999999996</v>
      </c>
      <c r="L233" s="4">
        <f t="shared" si="30"/>
        <v>-746.24</v>
      </c>
      <c r="M233" s="18">
        <f t="shared" si="31"/>
        <v>0.84872000000000003</v>
      </c>
    </row>
    <row r="234" spans="1:13">
      <c r="A234" s="1"/>
      <c r="B234" s="1"/>
      <c r="C234" s="1"/>
      <c r="D234" s="1"/>
      <c r="E234" s="1"/>
      <c r="F234" s="1" t="s">
        <v>322</v>
      </c>
      <c r="G234" s="1"/>
      <c r="H234" s="1"/>
      <c r="I234" s="1"/>
      <c r="J234" s="2">
        <f>ROUND(SUM(J229:J233),5)</f>
        <v>7039.34</v>
      </c>
      <c r="K234" s="2">
        <f>ROUND(SUM(K229:K233),5)</f>
        <v>7456.39</v>
      </c>
      <c r="L234" s="2">
        <f t="shared" si="30"/>
        <v>-417.05</v>
      </c>
      <c r="M234" s="15">
        <f t="shared" si="31"/>
        <v>0.94406999999999996</v>
      </c>
    </row>
    <row r="235" spans="1:13">
      <c r="A235" s="1"/>
      <c r="B235" s="1"/>
      <c r="C235" s="1"/>
      <c r="D235" s="1"/>
      <c r="E235" s="1"/>
      <c r="F235" s="1" t="s">
        <v>323</v>
      </c>
      <c r="G235" s="1"/>
      <c r="H235" s="1"/>
      <c r="I235" s="1"/>
      <c r="J235" s="2">
        <v>0</v>
      </c>
      <c r="K235" s="2">
        <v>0</v>
      </c>
      <c r="L235" s="2">
        <f t="shared" si="30"/>
        <v>0</v>
      </c>
      <c r="M235" s="15">
        <f t="shared" si="31"/>
        <v>0</v>
      </c>
    </row>
    <row r="236" spans="1:13">
      <c r="A236" s="1"/>
      <c r="B236" s="1"/>
      <c r="C236" s="1"/>
      <c r="D236" s="1"/>
      <c r="E236" s="1"/>
      <c r="F236" s="1" t="s">
        <v>324</v>
      </c>
      <c r="G236" s="1"/>
      <c r="H236" s="1"/>
      <c r="I236" s="1"/>
      <c r="J236" s="2"/>
      <c r="K236" s="2"/>
      <c r="L236" s="2"/>
      <c r="M236" s="15"/>
    </row>
    <row r="237" spans="1:13">
      <c r="A237" s="1"/>
      <c r="B237" s="1"/>
      <c r="C237" s="1"/>
      <c r="D237" s="1"/>
      <c r="E237" s="1"/>
      <c r="F237" s="1"/>
      <c r="G237" s="1" t="s">
        <v>325</v>
      </c>
      <c r="H237" s="1"/>
      <c r="I237" s="1"/>
      <c r="J237" s="2">
        <v>415.31</v>
      </c>
      <c r="K237" s="2">
        <v>1572.41</v>
      </c>
      <c r="L237" s="2">
        <f t="shared" ref="L237:L242" si="32">ROUND((J237-K237),5)</f>
        <v>-1157.0999999999999</v>
      </c>
      <c r="M237" s="15">
        <f t="shared" ref="M237:M242" si="33">ROUND(IF(K237=0, IF(J237=0, 0, 1), J237/K237),5)</f>
        <v>0.26412000000000002</v>
      </c>
    </row>
    <row r="238" spans="1:13">
      <c r="A238" s="1"/>
      <c r="B238" s="1"/>
      <c r="C238" s="1"/>
      <c r="D238" s="1"/>
      <c r="E238" s="1"/>
      <c r="F238" s="1"/>
      <c r="G238" s="1" t="s">
        <v>326</v>
      </c>
      <c r="H238" s="1"/>
      <c r="I238" s="1"/>
      <c r="J238" s="2">
        <v>1599.56</v>
      </c>
      <c r="K238" s="2">
        <v>24.46</v>
      </c>
      <c r="L238" s="2">
        <f t="shared" si="32"/>
        <v>1575.1</v>
      </c>
      <c r="M238" s="15">
        <f t="shared" si="33"/>
        <v>65.394930000000002</v>
      </c>
    </row>
    <row r="239" spans="1:13" ht="15.75" thickBot="1">
      <c r="A239" s="1"/>
      <c r="B239" s="1"/>
      <c r="C239" s="1"/>
      <c r="D239" s="1"/>
      <c r="E239" s="1"/>
      <c r="F239" s="1"/>
      <c r="G239" s="1" t="s">
        <v>327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>
      <c r="A240" s="1"/>
      <c r="B240" s="1"/>
      <c r="C240" s="1"/>
      <c r="D240" s="1"/>
      <c r="E240" s="1"/>
      <c r="F240" s="1" t="s">
        <v>328</v>
      </c>
      <c r="G240" s="1"/>
      <c r="H240" s="1"/>
      <c r="I240" s="1"/>
      <c r="J240" s="2">
        <f>ROUND(SUM(J236:J239),5)</f>
        <v>2014.87</v>
      </c>
      <c r="K240" s="2">
        <f>ROUND(SUM(K236:K239),5)</f>
        <v>1596.87</v>
      </c>
      <c r="L240" s="2">
        <f t="shared" si="32"/>
        <v>418</v>
      </c>
      <c r="M240" s="15">
        <f t="shared" si="33"/>
        <v>1.26176</v>
      </c>
    </row>
    <row r="241" spans="1:13" ht="15.75" thickBot="1">
      <c r="A241" s="1"/>
      <c r="B241" s="1"/>
      <c r="C241" s="1"/>
      <c r="D241" s="1"/>
      <c r="E241" s="1"/>
      <c r="F241" s="1" t="s">
        <v>329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>
      <c r="A242" s="1"/>
      <c r="B242" s="1"/>
      <c r="C242" s="1"/>
      <c r="D242" s="1"/>
      <c r="E242" s="1" t="s">
        <v>330</v>
      </c>
      <c r="F242" s="1"/>
      <c r="G242" s="1"/>
      <c r="H242" s="1"/>
      <c r="I242" s="1"/>
      <c r="J242" s="2">
        <f>ROUND(SUM(J227:J228)+SUM(J234:J235)+SUM(J240:J241),5)</f>
        <v>9116.7099999999991</v>
      </c>
      <c r="K242" s="2">
        <f>ROUND(SUM(K227:K228)+SUM(K234:K235)+SUM(K240:K241),5)</f>
        <v>9053.26</v>
      </c>
      <c r="L242" s="2">
        <f t="shared" si="32"/>
        <v>63.45</v>
      </c>
      <c r="M242" s="15">
        <f t="shared" si="33"/>
        <v>1.00701</v>
      </c>
    </row>
    <row r="243" spans="1:13">
      <c r="A243" s="1"/>
      <c r="B243" s="1"/>
      <c r="C243" s="1"/>
      <c r="D243" s="1"/>
      <c r="E243" s="1" t="s">
        <v>331</v>
      </c>
      <c r="F243" s="1"/>
      <c r="G243" s="1"/>
      <c r="H243" s="1"/>
      <c r="I243" s="1"/>
      <c r="J243" s="2"/>
      <c r="K243" s="2"/>
      <c r="L243" s="2"/>
      <c r="M243" s="15"/>
    </row>
    <row r="244" spans="1:13">
      <c r="A244" s="1"/>
      <c r="B244" s="1"/>
      <c r="C244" s="1"/>
      <c r="D244" s="1"/>
      <c r="E244" s="1"/>
      <c r="F244" s="1" t="s">
        <v>332</v>
      </c>
      <c r="G244" s="1"/>
      <c r="H244" s="1"/>
      <c r="I244" s="1"/>
      <c r="J244" s="2">
        <v>5759.84</v>
      </c>
      <c r="K244" s="2">
        <v>8038.57</v>
      </c>
      <c r="L244" s="2">
        <f t="shared" ref="L244:L249" si="34">ROUND((J244-K244),5)</f>
        <v>-2278.73</v>
      </c>
      <c r="M244" s="15">
        <f t="shared" ref="M244:M249" si="35">ROUND(IF(K244=0, IF(J244=0, 0, 1), J244/K244),5)</f>
        <v>0.71653</v>
      </c>
    </row>
    <row r="245" spans="1:13">
      <c r="A245" s="1"/>
      <c r="B245" s="1"/>
      <c r="C245" s="1"/>
      <c r="D245" s="1"/>
      <c r="E245" s="1"/>
      <c r="F245" s="1" t="s">
        <v>333</v>
      </c>
      <c r="G245" s="1"/>
      <c r="H245" s="1"/>
      <c r="I245" s="1"/>
      <c r="J245" s="2">
        <v>213.39</v>
      </c>
      <c r="K245" s="2">
        <v>0</v>
      </c>
      <c r="L245" s="2">
        <f t="shared" si="34"/>
        <v>213.39</v>
      </c>
      <c r="M245" s="15">
        <f t="shared" si="35"/>
        <v>1</v>
      </c>
    </row>
    <row r="246" spans="1:13">
      <c r="A246" s="1"/>
      <c r="B246" s="1"/>
      <c r="C246" s="1"/>
      <c r="D246" s="1"/>
      <c r="E246" s="1"/>
      <c r="F246" s="1" t="s">
        <v>334</v>
      </c>
      <c r="G246" s="1"/>
      <c r="H246" s="1"/>
      <c r="I246" s="1"/>
      <c r="J246" s="2">
        <v>0</v>
      </c>
      <c r="K246" s="2">
        <v>5000</v>
      </c>
      <c r="L246" s="2">
        <f t="shared" si="34"/>
        <v>-5000</v>
      </c>
      <c r="M246" s="15">
        <f t="shared" si="35"/>
        <v>0</v>
      </c>
    </row>
    <row r="247" spans="1:13">
      <c r="A247" s="1"/>
      <c r="B247" s="1"/>
      <c r="C247" s="1"/>
      <c r="D247" s="1"/>
      <c r="E247" s="1"/>
      <c r="F247" s="1" t="s">
        <v>335</v>
      </c>
      <c r="G247" s="1"/>
      <c r="H247" s="1"/>
      <c r="I247" s="1"/>
      <c r="J247" s="2">
        <v>400</v>
      </c>
      <c r="K247" s="2">
        <v>0</v>
      </c>
      <c r="L247" s="2">
        <f t="shared" si="34"/>
        <v>400</v>
      </c>
      <c r="M247" s="15">
        <f t="shared" si="35"/>
        <v>1</v>
      </c>
    </row>
    <row r="248" spans="1:13">
      <c r="A248" s="1"/>
      <c r="B248" s="1"/>
      <c r="C248" s="1"/>
      <c r="D248" s="1"/>
      <c r="E248" s="1"/>
      <c r="F248" s="1" t="s">
        <v>336</v>
      </c>
      <c r="G248" s="1"/>
      <c r="H248" s="1"/>
      <c r="I248" s="1"/>
      <c r="J248" s="2">
        <v>235</v>
      </c>
      <c r="K248" s="2">
        <v>4308.8500000000004</v>
      </c>
      <c r="L248" s="2">
        <f t="shared" si="34"/>
        <v>-4073.85</v>
      </c>
      <c r="M248" s="15">
        <f t="shared" si="35"/>
        <v>5.4539999999999998E-2</v>
      </c>
    </row>
    <row r="249" spans="1:13">
      <c r="A249" s="1"/>
      <c r="B249" s="1"/>
      <c r="C249" s="1"/>
      <c r="D249" s="1"/>
      <c r="E249" s="1"/>
      <c r="F249" s="1" t="s">
        <v>337</v>
      </c>
      <c r="G249" s="1"/>
      <c r="H249" s="1"/>
      <c r="I249" s="1"/>
      <c r="J249" s="2">
        <v>771.49</v>
      </c>
      <c r="K249" s="2">
        <v>9394.7000000000007</v>
      </c>
      <c r="L249" s="2">
        <f t="shared" si="34"/>
        <v>-8623.2099999999991</v>
      </c>
      <c r="M249" s="15">
        <f t="shared" si="35"/>
        <v>8.2119999999999999E-2</v>
      </c>
    </row>
    <row r="250" spans="1:13">
      <c r="A250" s="1"/>
      <c r="B250" s="1"/>
      <c r="C250" s="1"/>
      <c r="D250" s="1"/>
      <c r="E250" s="1"/>
      <c r="F250" s="1" t="s">
        <v>338</v>
      </c>
      <c r="G250" s="1"/>
      <c r="H250" s="1"/>
      <c r="I250" s="1"/>
      <c r="J250" s="2"/>
      <c r="K250" s="2"/>
      <c r="L250" s="2"/>
      <c r="M250" s="15"/>
    </row>
    <row r="251" spans="1:13">
      <c r="A251" s="1"/>
      <c r="B251" s="1"/>
      <c r="C251" s="1"/>
      <c r="D251" s="1"/>
      <c r="E251" s="1"/>
      <c r="F251" s="1"/>
      <c r="G251" s="1" t="s">
        <v>339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>
      <c r="A252" s="1"/>
      <c r="B252" s="1"/>
      <c r="C252" s="1"/>
      <c r="D252" s="1"/>
      <c r="E252" s="1"/>
      <c r="F252" s="1"/>
      <c r="G252" s="1" t="s">
        <v>340</v>
      </c>
      <c r="H252" s="1"/>
      <c r="I252" s="1"/>
      <c r="J252" s="4">
        <v>550</v>
      </c>
      <c r="K252" s="4">
        <v>550</v>
      </c>
      <c r="L252" s="4">
        <f t="shared" si="36"/>
        <v>0</v>
      </c>
      <c r="M252" s="18">
        <f t="shared" si="37"/>
        <v>1</v>
      </c>
    </row>
    <row r="253" spans="1:13">
      <c r="A253" s="1"/>
      <c r="B253" s="1"/>
      <c r="C253" s="1"/>
      <c r="D253" s="1"/>
      <c r="E253" s="1"/>
      <c r="F253" s="1" t="s">
        <v>341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 t="shared" si="36"/>
        <v>0</v>
      </c>
      <c r="M253" s="15">
        <f t="shared" si="37"/>
        <v>1</v>
      </c>
    </row>
    <row r="254" spans="1:13" ht="15.75" thickBot="1">
      <c r="A254" s="1"/>
      <c r="B254" s="1"/>
      <c r="C254" s="1"/>
      <c r="D254" s="1"/>
      <c r="E254" s="1"/>
      <c r="F254" s="1" t="s">
        <v>342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>
      <c r="A255" s="1"/>
      <c r="B255" s="1"/>
      <c r="C255" s="1"/>
      <c r="D255" s="1"/>
      <c r="E255" s="1" t="s">
        <v>343</v>
      </c>
      <c r="F255" s="1"/>
      <c r="G255" s="1"/>
      <c r="H255" s="1"/>
      <c r="I255" s="1"/>
      <c r="J255" s="2">
        <f>ROUND(SUM(J243:J249)+SUM(J253:J254),5)</f>
        <v>7929.72</v>
      </c>
      <c r="K255" s="2">
        <f>ROUND(SUM(K243:K249)+SUM(K253:K254),5)</f>
        <v>27292.12</v>
      </c>
      <c r="L255" s="2">
        <f t="shared" si="36"/>
        <v>-19362.400000000001</v>
      </c>
      <c r="M255" s="15">
        <f t="shared" si="37"/>
        <v>0.29054999999999997</v>
      </c>
    </row>
    <row r="256" spans="1:13" ht="15.75" thickBot="1">
      <c r="A256" s="1"/>
      <c r="B256" s="1"/>
      <c r="C256" s="1"/>
      <c r="D256" s="1"/>
      <c r="E256" s="1" t="s">
        <v>344</v>
      </c>
      <c r="F256" s="1"/>
      <c r="G256" s="1"/>
      <c r="H256" s="1"/>
      <c r="I256" s="1"/>
      <c r="J256" s="2">
        <v>137.01</v>
      </c>
      <c r="K256" s="2">
        <v>0</v>
      </c>
      <c r="L256" s="2">
        <f t="shared" si="36"/>
        <v>137.01</v>
      </c>
      <c r="M256" s="15">
        <f t="shared" si="37"/>
        <v>1</v>
      </c>
    </row>
    <row r="257" spans="1:13" ht="15.75" thickBot="1">
      <c r="A257" s="1"/>
      <c r="B257" s="1"/>
      <c r="C257" s="1"/>
      <c r="D257" s="1" t="s">
        <v>345</v>
      </c>
      <c r="E257" s="1"/>
      <c r="F257" s="1"/>
      <c r="G257" s="1"/>
      <c r="H257" s="1"/>
      <c r="I257" s="1"/>
      <c r="J257" s="3">
        <f>ROUND(J32+J42+J162+J167+J175+J221+J226+J242+SUM(J255:J256),5)</f>
        <v>1014436.64</v>
      </c>
      <c r="K257" s="3">
        <f>ROUND(K32+K42+K162+K167+K175+K221+K226+K242+SUM(K255:K256),5)</f>
        <v>1154775.5900000001</v>
      </c>
      <c r="L257" s="3">
        <f t="shared" si="36"/>
        <v>-140338.95000000001</v>
      </c>
      <c r="M257" s="17">
        <f t="shared" si="37"/>
        <v>0.87846999999999997</v>
      </c>
    </row>
    <row r="258" spans="1:13">
      <c r="A258" s="1"/>
      <c r="B258" s="1" t="s">
        <v>346</v>
      </c>
      <c r="C258" s="1"/>
      <c r="D258" s="1"/>
      <c r="E258" s="1"/>
      <c r="F258" s="1"/>
      <c r="G258" s="1"/>
      <c r="H258" s="1"/>
      <c r="I258" s="1"/>
      <c r="J258" s="2">
        <f>ROUND(J3+J31-J257,5)</f>
        <v>670439.18999999994</v>
      </c>
      <c r="K258" s="2">
        <f>ROUND(K3+K31-K257,5)</f>
        <v>551618.72</v>
      </c>
      <c r="L258" s="2">
        <f t="shared" si="36"/>
        <v>118820.47</v>
      </c>
      <c r="M258" s="15">
        <f t="shared" si="37"/>
        <v>1.2154</v>
      </c>
    </row>
    <row r="259" spans="1:13">
      <c r="A259" s="1"/>
      <c r="B259" s="1" t="s">
        <v>347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>
      <c r="A260" s="1"/>
      <c r="B260" s="1"/>
      <c r="C260" s="1" t="s">
        <v>348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>
      <c r="A261" s="1"/>
      <c r="B261" s="1"/>
      <c r="C261" s="1"/>
      <c r="D261" s="1" t="s">
        <v>401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>
      <c r="A262" s="1"/>
      <c r="B262" s="1"/>
      <c r="C262" s="1"/>
      <c r="D262" s="1"/>
      <c r="E262" s="1" t="s">
        <v>402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>
      <c r="A263" s="1"/>
      <c r="B263" s="1"/>
      <c r="C263" s="1"/>
      <c r="D263" s="1" t="s">
        <v>403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>
      <c r="A264" s="1"/>
      <c r="B264" s="1"/>
      <c r="C264" s="1"/>
      <c r="D264" s="1" t="s">
        <v>349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>
      <c r="A265" s="1"/>
      <c r="B265" s="1"/>
      <c r="C265" s="1"/>
      <c r="D265" s="1"/>
      <c r="E265" s="1" t="s">
        <v>350</v>
      </c>
      <c r="F265" s="1"/>
      <c r="G265" s="1"/>
      <c r="H265" s="1"/>
      <c r="I265" s="1"/>
      <c r="J265" s="2"/>
      <c r="K265" s="2"/>
      <c r="L265" s="2"/>
      <c r="M265" s="15"/>
    </row>
    <row r="266" spans="1:13">
      <c r="A266" s="1"/>
      <c r="B266" s="1"/>
      <c r="C266" s="1"/>
      <c r="D266" s="1"/>
      <c r="E266" s="1"/>
      <c r="F266" s="1" t="s">
        <v>351</v>
      </c>
      <c r="G266" s="1"/>
      <c r="H266" s="1"/>
      <c r="I266" s="1"/>
      <c r="J266" s="2">
        <v>250</v>
      </c>
      <c r="K266" s="2">
        <v>0</v>
      </c>
      <c r="L266" s="2">
        <f t="shared" ref="L266:L272" si="38">ROUND((J266-K266),5)</f>
        <v>250</v>
      </c>
      <c r="M266" s="15">
        <f t="shared" ref="M266:M272" si="39">ROUND(IF(K266=0, IF(J266=0, 0, 1), J266/K266),5)</f>
        <v>1</v>
      </c>
    </row>
    <row r="267" spans="1:13">
      <c r="A267" s="1"/>
      <c r="B267" s="1"/>
      <c r="C267" s="1"/>
      <c r="D267" s="1"/>
      <c r="E267" s="1"/>
      <c r="F267" s="1" t="s">
        <v>352</v>
      </c>
      <c r="G267" s="1"/>
      <c r="H267" s="1"/>
      <c r="I267" s="1"/>
      <c r="J267" s="2">
        <v>0</v>
      </c>
      <c r="K267" s="2">
        <v>0</v>
      </c>
      <c r="L267" s="2">
        <f t="shared" si="38"/>
        <v>0</v>
      </c>
      <c r="M267" s="15">
        <f t="shared" si="39"/>
        <v>0</v>
      </c>
    </row>
    <row r="268" spans="1:13">
      <c r="A268" s="1"/>
      <c r="B268" s="1"/>
      <c r="C268" s="1"/>
      <c r="D268" s="1"/>
      <c r="E268" s="1"/>
      <c r="F268" s="1" t="s">
        <v>353</v>
      </c>
      <c r="G268" s="1"/>
      <c r="H268" s="1"/>
      <c r="I268" s="1"/>
      <c r="J268" s="2">
        <v>1000</v>
      </c>
      <c r="K268" s="2">
        <v>0</v>
      </c>
      <c r="L268" s="2">
        <f t="shared" si="38"/>
        <v>1000</v>
      </c>
      <c r="M268" s="15">
        <f t="shared" si="39"/>
        <v>1</v>
      </c>
    </row>
    <row r="269" spans="1:13">
      <c r="A269" s="1"/>
      <c r="B269" s="1"/>
      <c r="C269" s="1"/>
      <c r="D269" s="1"/>
      <c r="E269" s="1"/>
      <c r="F269" s="1" t="s">
        <v>354</v>
      </c>
      <c r="G269" s="1"/>
      <c r="H269" s="1"/>
      <c r="I269" s="1"/>
      <c r="J269" s="2">
        <v>20000</v>
      </c>
      <c r="K269" s="2">
        <v>23333.35</v>
      </c>
      <c r="L269" s="2">
        <f t="shared" si="38"/>
        <v>-3333.35</v>
      </c>
      <c r="M269" s="15">
        <f t="shared" si="39"/>
        <v>0.85714000000000001</v>
      </c>
    </row>
    <row r="270" spans="1:13">
      <c r="A270" s="1"/>
      <c r="B270" s="1"/>
      <c r="C270" s="1"/>
      <c r="D270" s="1"/>
      <c r="E270" s="1"/>
      <c r="F270" s="1" t="s">
        <v>355</v>
      </c>
      <c r="G270" s="1"/>
      <c r="H270" s="1"/>
      <c r="I270" s="1"/>
      <c r="J270" s="2">
        <v>4915.9799999999996</v>
      </c>
      <c r="K270" s="2">
        <v>2916.85</v>
      </c>
      <c r="L270" s="2">
        <f t="shared" si="38"/>
        <v>1999.13</v>
      </c>
      <c r="M270" s="15">
        <f t="shared" si="39"/>
        <v>1.68537</v>
      </c>
    </row>
    <row r="271" spans="1:13" ht="15.75" thickBot="1">
      <c r="A271" s="1"/>
      <c r="B271" s="1"/>
      <c r="C271" s="1"/>
      <c r="D271" s="1"/>
      <c r="E271" s="1"/>
      <c r="F271" s="1" t="s">
        <v>356</v>
      </c>
      <c r="G271" s="1"/>
      <c r="H271" s="1"/>
      <c r="I271" s="1"/>
      <c r="J271" s="4">
        <v>150</v>
      </c>
      <c r="K271" s="4">
        <v>0</v>
      </c>
      <c r="L271" s="4">
        <f t="shared" si="38"/>
        <v>150</v>
      </c>
      <c r="M271" s="18">
        <f t="shared" si="39"/>
        <v>1</v>
      </c>
    </row>
    <row r="272" spans="1:13">
      <c r="A272" s="1"/>
      <c r="B272" s="1"/>
      <c r="C272" s="1"/>
      <c r="D272" s="1"/>
      <c r="E272" s="1" t="s">
        <v>357</v>
      </c>
      <c r="F272" s="1"/>
      <c r="G272" s="1"/>
      <c r="H272" s="1"/>
      <c r="I272" s="1"/>
      <c r="J272" s="2">
        <f>ROUND(SUM(J265:J271),5)</f>
        <v>26315.98</v>
      </c>
      <c r="K272" s="2">
        <f>ROUND(SUM(K265:K271),5)</f>
        <v>26250.2</v>
      </c>
      <c r="L272" s="2">
        <f t="shared" si="38"/>
        <v>65.78</v>
      </c>
      <c r="M272" s="15">
        <f t="shared" si="39"/>
        <v>1.00251</v>
      </c>
    </row>
    <row r="273" spans="1:13">
      <c r="A273" s="1"/>
      <c r="B273" s="1"/>
      <c r="C273" s="1"/>
      <c r="D273" s="1"/>
      <c r="E273" s="1" t="s">
        <v>358</v>
      </c>
      <c r="F273" s="1"/>
      <c r="G273" s="1"/>
      <c r="H273" s="1"/>
      <c r="I273" s="1"/>
      <c r="J273" s="2"/>
      <c r="K273" s="2"/>
      <c r="L273" s="2"/>
      <c r="M273" s="15"/>
    </row>
    <row r="274" spans="1:13">
      <c r="A274" s="1"/>
      <c r="B274" s="1"/>
      <c r="C274" s="1"/>
      <c r="D274" s="1"/>
      <c r="E274" s="1"/>
      <c r="F274" s="1" t="s">
        <v>359</v>
      </c>
      <c r="G274" s="1"/>
      <c r="H274" s="1"/>
      <c r="I274" s="1"/>
      <c r="J274" s="2">
        <v>450</v>
      </c>
      <c r="K274" s="2">
        <v>0</v>
      </c>
      <c r="L274" s="2">
        <f>ROUND((J274-K274),5)</f>
        <v>450</v>
      </c>
      <c r="M274" s="15">
        <f>ROUND(IF(K274=0, IF(J274=0, 0, 1), J274/K274),5)</f>
        <v>1</v>
      </c>
    </row>
    <row r="275" spans="1:13">
      <c r="A275" s="1"/>
      <c r="B275" s="1"/>
      <c r="C275" s="1"/>
      <c r="D275" s="1"/>
      <c r="E275" s="1"/>
      <c r="F275" s="1" t="s">
        <v>360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>
      <c r="A276" s="1"/>
      <c r="B276" s="1"/>
      <c r="C276" s="1"/>
      <c r="D276" s="1"/>
      <c r="E276" s="1"/>
      <c r="F276" s="1" t="s">
        <v>361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>
      <c r="A277" s="1"/>
      <c r="B277" s="1"/>
      <c r="C277" s="1"/>
      <c r="D277" s="1"/>
      <c r="E277" s="1" t="s">
        <v>362</v>
      </c>
      <c r="F277" s="1"/>
      <c r="G277" s="1"/>
      <c r="H277" s="1"/>
      <c r="I277" s="1"/>
      <c r="J277" s="2">
        <f>ROUND(SUM(J273:J276),5)</f>
        <v>450</v>
      </c>
      <c r="K277" s="2">
        <f>ROUND(SUM(K273:K276),5)</f>
        <v>0</v>
      </c>
      <c r="L277" s="2">
        <f>ROUND((J277-K277),5)</f>
        <v>450</v>
      </c>
      <c r="M277" s="15">
        <f>ROUND(IF(K277=0, IF(J277=0, 0, 1), J277/K277),5)</f>
        <v>1</v>
      </c>
    </row>
    <row r="278" spans="1:13">
      <c r="A278" s="1"/>
      <c r="B278" s="1"/>
      <c r="C278" s="1"/>
      <c r="D278" s="1"/>
      <c r="E278" s="1" t="s">
        <v>363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>
      <c r="A279" s="1"/>
      <c r="B279" s="1"/>
      <c r="C279" s="1"/>
      <c r="D279" s="1"/>
      <c r="E279" s="1" t="s">
        <v>364</v>
      </c>
      <c r="F279" s="1"/>
      <c r="G279" s="1"/>
      <c r="H279" s="1"/>
      <c r="I279" s="1"/>
      <c r="J279" s="2"/>
      <c r="K279" s="2"/>
      <c r="L279" s="2"/>
      <c r="M279" s="15"/>
    </row>
    <row r="280" spans="1:13">
      <c r="A280" s="1"/>
      <c r="B280" s="1"/>
      <c r="C280" s="1"/>
      <c r="D280" s="1"/>
      <c r="E280" s="1"/>
      <c r="F280" s="1" t="s">
        <v>365</v>
      </c>
      <c r="G280" s="1"/>
      <c r="H280" s="1"/>
      <c r="I280" s="1"/>
      <c r="J280" s="2">
        <v>3743.71</v>
      </c>
      <c r="K280" s="2">
        <v>0</v>
      </c>
      <c r="L280" s="2">
        <f t="shared" ref="L280:L288" si="40">ROUND((J280-K280),5)</f>
        <v>3743.71</v>
      </c>
      <c r="M280" s="15">
        <f t="shared" ref="M280:M288" si="41">ROUND(IF(K280=0, IF(J280=0, 0, 1), J280/K280),5)</f>
        <v>1</v>
      </c>
    </row>
    <row r="281" spans="1:13">
      <c r="A281" s="1"/>
      <c r="B281" s="1"/>
      <c r="C281" s="1"/>
      <c r="D281" s="1"/>
      <c r="E281" s="1"/>
      <c r="F281" s="1" t="s">
        <v>366</v>
      </c>
      <c r="G281" s="1"/>
      <c r="H281" s="1"/>
      <c r="I281" s="1"/>
      <c r="J281" s="2">
        <v>1179.52</v>
      </c>
      <c r="K281" s="2">
        <v>0</v>
      </c>
      <c r="L281" s="2">
        <f t="shared" si="40"/>
        <v>1179.52</v>
      </c>
      <c r="M281" s="15">
        <f t="shared" si="41"/>
        <v>1</v>
      </c>
    </row>
    <row r="282" spans="1:13">
      <c r="A282" s="1"/>
      <c r="B282" s="1"/>
      <c r="C282" s="1"/>
      <c r="D282" s="1"/>
      <c r="E282" s="1"/>
      <c r="F282" s="1" t="s">
        <v>367</v>
      </c>
      <c r="G282" s="1"/>
      <c r="H282" s="1"/>
      <c r="I282" s="1"/>
      <c r="J282" s="2">
        <v>690</v>
      </c>
      <c r="K282" s="2">
        <v>0</v>
      </c>
      <c r="L282" s="2">
        <f t="shared" si="40"/>
        <v>690</v>
      </c>
      <c r="M282" s="15">
        <f t="shared" si="41"/>
        <v>1</v>
      </c>
    </row>
    <row r="283" spans="1:13">
      <c r="A283" s="1"/>
      <c r="B283" s="1"/>
      <c r="C283" s="1"/>
      <c r="D283" s="1"/>
      <c r="E283" s="1"/>
      <c r="F283" s="1" t="s">
        <v>368</v>
      </c>
      <c r="G283" s="1"/>
      <c r="H283" s="1"/>
      <c r="I283" s="1"/>
      <c r="J283" s="2">
        <v>0</v>
      </c>
      <c r="K283" s="2">
        <v>0</v>
      </c>
      <c r="L283" s="2">
        <f t="shared" si="40"/>
        <v>0</v>
      </c>
      <c r="M283" s="15">
        <f t="shared" si="41"/>
        <v>0</v>
      </c>
    </row>
    <row r="284" spans="1:13">
      <c r="A284" s="1"/>
      <c r="B284" s="1"/>
      <c r="C284" s="1"/>
      <c r="D284" s="1"/>
      <c r="E284" s="1"/>
      <c r="F284" s="1" t="s">
        <v>369</v>
      </c>
      <c r="G284" s="1"/>
      <c r="H284" s="1"/>
      <c r="I284" s="1"/>
      <c r="J284" s="2">
        <v>89.71</v>
      </c>
      <c r="K284" s="2">
        <v>0</v>
      </c>
      <c r="L284" s="2">
        <f t="shared" si="40"/>
        <v>89.71</v>
      </c>
      <c r="M284" s="15">
        <f t="shared" si="41"/>
        <v>1</v>
      </c>
    </row>
    <row r="285" spans="1:13" ht="15.75" thickBot="1">
      <c r="A285" s="1"/>
      <c r="B285" s="1"/>
      <c r="C285" s="1"/>
      <c r="D285" s="1"/>
      <c r="E285" s="1"/>
      <c r="F285" s="1" t="s">
        <v>370</v>
      </c>
      <c r="G285" s="1"/>
      <c r="H285" s="1"/>
      <c r="I285" s="1"/>
      <c r="J285" s="2">
        <v>0</v>
      </c>
      <c r="K285" s="2">
        <v>0</v>
      </c>
      <c r="L285" s="2">
        <f t="shared" si="40"/>
        <v>0</v>
      </c>
      <c r="M285" s="15">
        <f t="shared" si="41"/>
        <v>0</v>
      </c>
    </row>
    <row r="286" spans="1:13" ht="15.75" thickBot="1">
      <c r="A286" s="1"/>
      <c r="B286" s="1"/>
      <c r="C286" s="1"/>
      <c r="D286" s="1"/>
      <c r="E286" s="1" t="s">
        <v>371</v>
      </c>
      <c r="F286" s="1"/>
      <c r="G286" s="1"/>
      <c r="H286" s="1"/>
      <c r="I286" s="1"/>
      <c r="J286" s="5">
        <f>ROUND(SUM(J279:J285),5)</f>
        <v>5702.94</v>
      </c>
      <c r="K286" s="5">
        <f>ROUND(SUM(K279:K285),5)</f>
        <v>0</v>
      </c>
      <c r="L286" s="5">
        <f t="shared" si="40"/>
        <v>5702.94</v>
      </c>
      <c r="M286" s="16">
        <f t="shared" si="41"/>
        <v>1</v>
      </c>
    </row>
    <row r="287" spans="1:13" ht="15.75" thickBot="1">
      <c r="A287" s="1"/>
      <c r="B287" s="1"/>
      <c r="C287" s="1"/>
      <c r="D287" s="1" t="s">
        <v>372</v>
      </c>
      <c r="E287" s="1"/>
      <c r="F287" s="1"/>
      <c r="G287" s="1"/>
      <c r="H287" s="1"/>
      <c r="I287" s="1"/>
      <c r="J287" s="3">
        <f>ROUND(J264+J272+SUM(J277:J278)+J286,5)</f>
        <v>32468.92</v>
      </c>
      <c r="K287" s="3">
        <f>ROUND(K264+K272+SUM(K277:K278)+K286,5)</f>
        <v>26250.2</v>
      </c>
      <c r="L287" s="3">
        <f t="shared" si="40"/>
        <v>6218.72</v>
      </c>
      <c r="M287" s="17">
        <f t="shared" si="41"/>
        <v>1.2369000000000001</v>
      </c>
    </row>
    <row r="288" spans="1:13">
      <c r="A288" s="1"/>
      <c r="B288" s="1"/>
      <c r="C288" s="1" t="s">
        <v>373</v>
      </c>
      <c r="D288" s="1"/>
      <c r="E288" s="1"/>
      <c r="F288" s="1"/>
      <c r="G288" s="1"/>
      <c r="H288" s="1"/>
      <c r="I288" s="1"/>
      <c r="J288" s="2">
        <f>ROUND(J260+J263+J287,5)</f>
        <v>127468.92</v>
      </c>
      <c r="K288" s="2">
        <f>ROUND(K260+K263+K287,5)</f>
        <v>26250.2</v>
      </c>
      <c r="L288" s="2">
        <f t="shared" si="40"/>
        <v>101218.72</v>
      </c>
      <c r="M288" s="15">
        <f t="shared" si="41"/>
        <v>4.8559200000000002</v>
      </c>
    </row>
    <row r="289" spans="1:13">
      <c r="A289" s="1"/>
      <c r="B289" s="1"/>
      <c r="C289" s="1" t="s">
        <v>374</v>
      </c>
      <c r="D289" s="1"/>
      <c r="E289" s="1"/>
      <c r="F289" s="1"/>
      <c r="G289" s="1"/>
      <c r="H289" s="1"/>
      <c r="I289" s="1"/>
      <c r="J289" s="2"/>
      <c r="K289" s="2"/>
      <c r="L289" s="2"/>
      <c r="M289" s="15"/>
    </row>
    <row r="290" spans="1:13">
      <c r="A290" s="1"/>
      <c r="B290" s="1"/>
      <c r="C290" s="1"/>
      <c r="D290" s="1" t="s">
        <v>375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>
      <c r="A291" s="1"/>
      <c r="B291" s="1"/>
      <c r="C291" s="1"/>
      <c r="D291" s="1"/>
      <c r="E291" s="1" t="s">
        <v>376</v>
      </c>
      <c r="F291" s="1"/>
      <c r="G291" s="1"/>
      <c r="H291" s="1"/>
      <c r="I291" s="1"/>
      <c r="J291" s="2">
        <v>333521</v>
      </c>
      <c r="K291" s="2">
        <v>108837.15</v>
      </c>
      <c r="L291" s="2">
        <f>ROUND((J291-K291),5)</f>
        <v>224683.85</v>
      </c>
      <c r="M291" s="15">
        <f>ROUND(IF(K291=0, IF(J291=0, 0, 1), J291/K291),5)</f>
        <v>3.0644</v>
      </c>
    </row>
    <row r="292" spans="1:13">
      <c r="A292" s="1"/>
      <c r="B292" s="1"/>
      <c r="C292" s="1"/>
      <c r="D292" s="1"/>
      <c r="E292" s="1" t="s">
        <v>377</v>
      </c>
      <c r="F292" s="1"/>
      <c r="G292" s="1"/>
      <c r="H292" s="1"/>
      <c r="I292" s="1"/>
      <c r="J292" s="2">
        <v>96540</v>
      </c>
      <c r="K292" s="2">
        <v>95000</v>
      </c>
      <c r="L292" s="2">
        <f>ROUND((J292-K292),5)</f>
        <v>1540</v>
      </c>
      <c r="M292" s="15">
        <f>ROUND(IF(K292=0, IF(J292=0, 0, 1), J292/K292),5)</f>
        <v>1.0162100000000001</v>
      </c>
    </row>
    <row r="293" spans="1:13" ht="15.75" thickBot="1">
      <c r="A293" s="1"/>
      <c r="B293" s="1"/>
      <c r="C293" s="1"/>
      <c r="D293" s="1"/>
      <c r="E293" s="1" t="s">
        <v>378</v>
      </c>
      <c r="F293" s="1"/>
      <c r="G293" s="1"/>
      <c r="H293" s="1"/>
      <c r="I293" s="1"/>
      <c r="J293" s="4">
        <v>0</v>
      </c>
      <c r="K293" s="4">
        <v>0</v>
      </c>
      <c r="L293" s="4">
        <f>ROUND((J293-K293),5)</f>
        <v>0</v>
      </c>
      <c r="M293" s="18">
        <f>ROUND(IF(K293=0, IF(J293=0, 0, 1), J293/K293),5)</f>
        <v>0</v>
      </c>
    </row>
    <row r="294" spans="1:13">
      <c r="A294" s="1"/>
      <c r="B294" s="1"/>
      <c r="C294" s="1"/>
      <c r="D294" s="1" t="s">
        <v>379</v>
      </c>
      <c r="E294" s="1"/>
      <c r="F294" s="1"/>
      <c r="G294" s="1"/>
      <c r="H294" s="1"/>
      <c r="I294" s="1"/>
      <c r="J294" s="2">
        <f>ROUND(SUM(J290:J293),5)</f>
        <v>430061</v>
      </c>
      <c r="K294" s="2">
        <f>ROUND(SUM(K290:K293),5)</f>
        <v>203837.15</v>
      </c>
      <c r="L294" s="2">
        <f>ROUND((J294-K294),5)</f>
        <v>226223.85</v>
      </c>
      <c r="M294" s="15">
        <f>ROUND(IF(K294=0, IF(J294=0, 0, 1), J294/K294),5)</f>
        <v>2.1098300000000001</v>
      </c>
    </row>
    <row r="295" spans="1:13">
      <c r="A295" s="1"/>
      <c r="B295" s="1"/>
      <c r="C295" s="1"/>
      <c r="D295" s="1" t="s">
        <v>380</v>
      </c>
      <c r="E295" s="1"/>
      <c r="F295" s="1"/>
      <c r="G295" s="1"/>
      <c r="H295" s="1"/>
      <c r="I295" s="1"/>
      <c r="J295" s="2"/>
      <c r="K295" s="2"/>
      <c r="L295" s="2"/>
      <c r="M295" s="15"/>
    </row>
    <row r="296" spans="1:13">
      <c r="A296" s="1"/>
      <c r="B296" s="1"/>
      <c r="C296" s="1"/>
      <c r="D296" s="1"/>
      <c r="E296" s="1" t="s">
        <v>381</v>
      </c>
      <c r="F296" s="1"/>
      <c r="G296" s="1"/>
      <c r="H296" s="1"/>
      <c r="I296" s="1"/>
      <c r="J296" s="2">
        <v>0</v>
      </c>
      <c r="K296" s="2">
        <v>35000</v>
      </c>
      <c r="L296" s="2">
        <f>ROUND((J296-K296),5)</f>
        <v>-35000</v>
      </c>
      <c r="M296" s="15">
        <f>ROUND(IF(K296=0, IF(J296=0, 0, 1), J296/K296),5)</f>
        <v>0</v>
      </c>
    </row>
    <row r="297" spans="1:13">
      <c r="A297" s="1"/>
      <c r="B297" s="1"/>
      <c r="C297" s="1"/>
      <c r="D297" s="1"/>
      <c r="E297" s="1" t="s">
        <v>382</v>
      </c>
      <c r="F297" s="1"/>
      <c r="G297" s="1"/>
      <c r="H297" s="1"/>
      <c r="I297" s="1"/>
      <c r="J297" s="2">
        <v>0</v>
      </c>
      <c r="K297" s="2">
        <v>0</v>
      </c>
      <c r="L297" s="2">
        <f>ROUND((J297-K297),5)</f>
        <v>0</v>
      </c>
      <c r="M297" s="15">
        <f>ROUND(IF(K297=0, IF(J297=0, 0, 1), J297/K297),5)</f>
        <v>0</v>
      </c>
    </row>
    <row r="298" spans="1:13">
      <c r="A298" s="1"/>
      <c r="B298" s="1"/>
      <c r="C298" s="1"/>
      <c r="D298" s="1"/>
      <c r="E298" s="1" t="s">
        <v>383</v>
      </c>
      <c r="F298" s="1"/>
      <c r="G298" s="1"/>
      <c r="H298" s="1"/>
      <c r="I298" s="1"/>
      <c r="J298" s="2">
        <v>265</v>
      </c>
      <c r="K298" s="2">
        <v>0</v>
      </c>
      <c r="L298" s="2">
        <f>ROUND((J298-K298),5)</f>
        <v>265</v>
      </c>
      <c r="M298" s="15">
        <f>ROUND(IF(K298=0, IF(J298=0, 0, 1), J298/K298),5)</f>
        <v>1</v>
      </c>
    </row>
    <row r="299" spans="1:13">
      <c r="A299" s="1"/>
      <c r="B299" s="1"/>
      <c r="C299" s="1"/>
      <c r="D299" s="1"/>
      <c r="E299" s="1" t="s">
        <v>384</v>
      </c>
      <c r="F299" s="1"/>
      <c r="G299" s="1"/>
      <c r="H299" s="1"/>
      <c r="I299" s="1"/>
      <c r="J299" s="2">
        <v>0</v>
      </c>
      <c r="K299" s="2">
        <v>0</v>
      </c>
      <c r="L299" s="2">
        <f>ROUND((J299-K299),5)</f>
        <v>0</v>
      </c>
      <c r="M299" s="15">
        <f>ROUND(IF(K299=0, IF(J299=0, 0, 1), J299/K299),5)</f>
        <v>0</v>
      </c>
    </row>
    <row r="300" spans="1:13">
      <c r="A300" s="1"/>
      <c r="B300" s="1"/>
      <c r="C300" s="1"/>
      <c r="D300" s="1"/>
      <c r="E300" s="1" t="s">
        <v>385</v>
      </c>
      <c r="F300" s="1"/>
      <c r="G300" s="1"/>
      <c r="H300" s="1"/>
      <c r="I300" s="1"/>
      <c r="J300" s="2"/>
      <c r="K300" s="2"/>
      <c r="L300" s="2"/>
      <c r="M300" s="15"/>
    </row>
    <row r="301" spans="1:13">
      <c r="A301" s="1"/>
      <c r="B301" s="1"/>
      <c r="C301" s="1"/>
      <c r="D301" s="1"/>
      <c r="E301" s="1"/>
      <c r="F301" s="1" t="s">
        <v>386</v>
      </c>
      <c r="G301" s="1"/>
      <c r="H301" s="1"/>
      <c r="I301" s="1"/>
      <c r="J301" s="2">
        <v>3181.44</v>
      </c>
      <c r="K301" s="2">
        <v>0</v>
      </c>
      <c r="L301" s="2">
        <f t="shared" ref="L301:L307" si="42">ROUND((J301-K301),5)</f>
        <v>3181.44</v>
      </c>
      <c r="M301" s="15">
        <f t="shared" ref="M301:M307" si="43">ROUND(IF(K301=0, IF(J301=0, 0, 1), J301/K301),5)</f>
        <v>1</v>
      </c>
    </row>
    <row r="302" spans="1:13">
      <c r="A302" s="1"/>
      <c r="B302" s="1"/>
      <c r="C302" s="1"/>
      <c r="D302" s="1"/>
      <c r="E302" s="1"/>
      <c r="F302" s="1" t="s">
        <v>387</v>
      </c>
      <c r="G302" s="1"/>
      <c r="H302" s="1"/>
      <c r="I302" s="1"/>
      <c r="J302" s="2">
        <v>71630.86</v>
      </c>
      <c r="K302" s="2">
        <v>0</v>
      </c>
      <c r="L302" s="2">
        <f t="shared" si="42"/>
        <v>71630.86</v>
      </c>
      <c r="M302" s="15">
        <f t="shared" si="43"/>
        <v>1</v>
      </c>
    </row>
    <row r="303" spans="1:13">
      <c r="A303" s="1"/>
      <c r="B303" s="1"/>
      <c r="C303" s="1"/>
      <c r="D303" s="1"/>
      <c r="E303" s="1"/>
      <c r="F303" s="1" t="s">
        <v>388</v>
      </c>
      <c r="G303" s="1"/>
      <c r="H303" s="1"/>
      <c r="I303" s="1"/>
      <c r="J303" s="2">
        <v>11555.85</v>
      </c>
      <c r="K303" s="2">
        <v>0</v>
      </c>
      <c r="L303" s="2">
        <f t="shared" si="42"/>
        <v>11555.85</v>
      </c>
      <c r="M303" s="15">
        <f t="shared" si="43"/>
        <v>1</v>
      </c>
    </row>
    <row r="304" spans="1:13" ht="15.75" thickBot="1">
      <c r="A304" s="1"/>
      <c r="B304" s="1"/>
      <c r="C304" s="1"/>
      <c r="D304" s="1"/>
      <c r="E304" s="1"/>
      <c r="F304" s="1" t="s">
        <v>389</v>
      </c>
      <c r="G304" s="1"/>
      <c r="H304" s="1"/>
      <c r="I304" s="1"/>
      <c r="J304" s="4">
        <v>0</v>
      </c>
      <c r="K304" s="4">
        <v>0</v>
      </c>
      <c r="L304" s="4">
        <f t="shared" si="42"/>
        <v>0</v>
      </c>
      <c r="M304" s="18">
        <f t="shared" si="43"/>
        <v>0</v>
      </c>
    </row>
    <row r="305" spans="1:13">
      <c r="A305" s="1"/>
      <c r="B305" s="1"/>
      <c r="C305" s="1"/>
      <c r="D305" s="1"/>
      <c r="E305" s="1" t="s">
        <v>390</v>
      </c>
      <c r="F305" s="1"/>
      <c r="G305" s="1"/>
      <c r="H305" s="1"/>
      <c r="I305" s="1"/>
      <c r="J305" s="2">
        <f>ROUND(SUM(J300:J304),5)</f>
        <v>86368.15</v>
      </c>
      <c r="K305" s="2">
        <f>ROUND(SUM(K300:K304),5)</f>
        <v>0</v>
      </c>
      <c r="L305" s="2">
        <f t="shared" si="42"/>
        <v>86368.15</v>
      </c>
      <c r="M305" s="15">
        <f t="shared" si="43"/>
        <v>1</v>
      </c>
    </row>
    <row r="306" spans="1:13" ht="15.75" thickBot="1">
      <c r="A306" s="1"/>
      <c r="B306" s="1"/>
      <c r="C306" s="1"/>
      <c r="D306" s="1"/>
      <c r="E306" s="1" t="s">
        <v>391</v>
      </c>
      <c r="F306" s="1"/>
      <c r="G306" s="1"/>
      <c r="H306" s="1"/>
      <c r="I306" s="1"/>
      <c r="J306" s="4">
        <v>0</v>
      </c>
      <c r="K306" s="4">
        <v>0</v>
      </c>
      <c r="L306" s="4">
        <f t="shared" si="42"/>
        <v>0</v>
      </c>
      <c r="M306" s="18">
        <f t="shared" si="43"/>
        <v>0</v>
      </c>
    </row>
    <row r="307" spans="1:13">
      <c r="A307" s="1"/>
      <c r="B307" s="1"/>
      <c r="C307" s="1"/>
      <c r="D307" s="1" t="s">
        <v>392</v>
      </c>
      <c r="E307" s="1"/>
      <c r="F307" s="1"/>
      <c r="G307" s="1"/>
      <c r="H307" s="1"/>
      <c r="I307" s="1"/>
      <c r="J307" s="2">
        <f>ROUND(SUM(J295:J299)+SUM(J305:J306),5)</f>
        <v>86633.15</v>
      </c>
      <c r="K307" s="2">
        <f>ROUND(SUM(K295:K299)+SUM(K305:K306),5)</f>
        <v>35000</v>
      </c>
      <c r="L307" s="2">
        <f t="shared" si="42"/>
        <v>51633.15</v>
      </c>
      <c r="M307" s="15">
        <f t="shared" si="43"/>
        <v>2.4752299999999998</v>
      </c>
    </row>
    <row r="308" spans="1:13">
      <c r="A308" s="1"/>
      <c r="B308" s="1"/>
      <c r="C308" s="1"/>
      <c r="D308" s="1" t="s">
        <v>393</v>
      </c>
      <c r="E308" s="1"/>
      <c r="F308" s="1"/>
      <c r="G308" s="1"/>
      <c r="H308" s="1"/>
      <c r="I308" s="1"/>
      <c r="J308" s="2"/>
      <c r="K308" s="2"/>
      <c r="L308" s="2"/>
      <c r="M308" s="15"/>
    </row>
    <row r="309" spans="1:13">
      <c r="A309" s="1"/>
      <c r="B309" s="1"/>
      <c r="C309" s="1"/>
      <c r="D309" s="1"/>
      <c r="E309" s="1" t="s">
        <v>394</v>
      </c>
      <c r="F309" s="1"/>
      <c r="G309" s="1"/>
      <c r="H309" s="1"/>
      <c r="I309" s="1"/>
      <c r="J309" s="2">
        <v>0</v>
      </c>
      <c r="K309" s="2">
        <v>2347.5300000000002</v>
      </c>
      <c r="L309" s="2">
        <f t="shared" ref="L309:L314" si="44">ROUND((J309-K309),5)</f>
        <v>-2347.5300000000002</v>
      </c>
      <c r="M309" s="15">
        <f t="shared" ref="M309:M314" si="45">ROUND(IF(K309=0, IF(J309=0, 0, 1), J309/K309),5)</f>
        <v>0</v>
      </c>
    </row>
    <row r="310" spans="1:13" ht="15.75" thickBot="1">
      <c r="A310" s="1"/>
      <c r="B310" s="1"/>
      <c r="C310" s="1"/>
      <c r="D310" s="1"/>
      <c r="E310" s="1" t="s">
        <v>395</v>
      </c>
      <c r="F310" s="1"/>
      <c r="G310" s="1"/>
      <c r="H310" s="1"/>
      <c r="I310" s="1"/>
      <c r="J310" s="2">
        <v>0</v>
      </c>
      <c r="K310" s="2">
        <v>10000</v>
      </c>
      <c r="L310" s="2">
        <f t="shared" si="44"/>
        <v>-10000</v>
      </c>
      <c r="M310" s="15">
        <f t="shared" si="45"/>
        <v>0</v>
      </c>
    </row>
    <row r="311" spans="1:13" ht="15.75" thickBot="1">
      <c r="A311" s="1"/>
      <c r="B311" s="1"/>
      <c r="C311" s="1"/>
      <c r="D311" s="1" t="s">
        <v>396</v>
      </c>
      <c r="E311" s="1"/>
      <c r="F311" s="1"/>
      <c r="G311" s="1"/>
      <c r="H311" s="1"/>
      <c r="I311" s="1"/>
      <c r="J311" s="5">
        <f>ROUND(SUM(J308:J310),5)</f>
        <v>0</v>
      </c>
      <c r="K311" s="5">
        <f>ROUND(SUM(K308:K310),5)</f>
        <v>12347.53</v>
      </c>
      <c r="L311" s="5">
        <f t="shared" si="44"/>
        <v>-12347.53</v>
      </c>
      <c r="M311" s="16">
        <f t="shared" si="45"/>
        <v>0</v>
      </c>
    </row>
    <row r="312" spans="1:13" ht="15.75" thickBot="1">
      <c r="A312" s="1"/>
      <c r="B312" s="1"/>
      <c r="C312" s="1" t="s">
        <v>397</v>
      </c>
      <c r="D312" s="1"/>
      <c r="E312" s="1"/>
      <c r="F312" s="1"/>
      <c r="G312" s="1"/>
      <c r="H312" s="1"/>
      <c r="I312" s="1"/>
      <c r="J312" s="5">
        <f>ROUND(J289+J294+J307+J311,5)</f>
        <v>516694.15</v>
      </c>
      <c r="K312" s="5">
        <f>ROUND(K289+K294+K307+K311,5)</f>
        <v>251184.68</v>
      </c>
      <c r="L312" s="5">
        <f t="shared" si="44"/>
        <v>265509.46999999997</v>
      </c>
      <c r="M312" s="16">
        <f t="shared" si="45"/>
        <v>2.0570300000000001</v>
      </c>
    </row>
    <row r="313" spans="1:13" ht="15.75" thickBot="1">
      <c r="A313" s="1"/>
      <c r="B313" s="1" t="s">
        <v>398</v>
      </c>
      <c r="C313" s="1"/>
      <c r="D313" s="1"/>
      <c r="E313" s="1"/>
      <c r="F313" s="1"/>
      <c r="G313" s="1"/>
      <c r="H313" s="1"/>
      <c r="I313" s="1"/>
      <c r="J313" s="5">
        <f>ROUND(J259+J288-J312,5)</f>
        <v>-389225.23</v>
      </c>
      <c r="K313" s="5">
        <f>ROUND(K259+K288-K312,5)</f>
        <v>-224934.48</v>
      </c>
      <c r="L313" s="5">
        <f t="shared" si="44"/>
        <v>-164290.75</v>
      </c>
      <c r="M313" s="16">
        <f t="shared" si="45"/>
        <v>1.7303900000000001</v>
      </c>
    </row>
    <row r="314" spans="1:13" s="8" customFormat="1" ht="12" thickBot="1">
      <c r="A314" s="6" t="s">
        <v>85</v>
      </c>
      <c r="B314" s="6"/>
      <c r="C314" s="6"/>
      <c r="D314" s="6"/>
      <c r="E314" s="6"/>
      <c r="F314" s="6"/>
      <c r="G314" s="6"/>
      <c r="H314" s="6"/>
      <c r="I314" s="6"/>
      <c r="J314" s="7">
        <f>ROUND(J258+J313,5)</f>
        <v>281213.96000000002</v>
      </c>
      <c r="K314" s="7">
        <f>ROUND(K258+K313,5)</f>
        <v>326684.24</v>
      </c>
      <c r="L314" s="7">
        <f t="shared" si="44"/>
        <v>-45470.28</v>
      </c>
      <c r="M314" s="19">
        <f t="shared" si="45"/>
        <v>0.86080999999999996</v>
      </c>
    </row>
    <row r="315" spans="1:13" ht="15.75" thickTop="1"/>
  </sheetData>
  <pageMargins left="0.7" right="0.7" top="0.75" bottom="0.75" header="0.1" footer="0.3"/>
  <pageSetup orientation="portrait" r:id="rId1"/>
  <headerFooter>
    <oddHeader>&amp;L&amp;"Arial,Bold"&amp;8 12:29 PM
&amp;"Arial,Bold"&amp;8 08/06/25
&amp;"Arial,Bold"&amp;8 Accrual Basis&amp;C&amp;"Arial,Bold"&amp;12 Nederland Fire Protection District
&amp;"Arial,Bold"&amp;14 Income &amp;&amp; Expense Budget vs. Actual
&amp;"Arial,Bold"&amp;10 January through July 2025</oddHead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3A34E-A667-4EC9-BFA3-DB9439318470}">
  <dimension ref="A1:Q488"/>
  <sheetViews>
    <sheetView workbookViewId="0">
      <pane xSplit="6" ySplit="1" topLeftCell="G2" activePane="bottomRight" state="frozenSplit"/>
      <selection pane="bottomRight"/>
      <selection pane="bottomLeft" activeCell="A2" sqref="A2"/>
      <selection pane="topRight" activeCell="G1" sqref="G1"/>
    </sheetView>
  </sheetViews>
  <sheetFormatPr defaultRowHeight="1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3.5703125" bestFit="1" customWidth="1"/>
    <col min="11" max="11" width="28.425781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9.28515625" bestFit="1" customWidth="1"/>
  </cols>
  <sheetData>
    <row r="1" spans="1:17" s="11" customFormat="1" ht="15.75" thickBot="1">
      <c r="A1" s="32"/>
      <c r="B1" s="32"/>
      <c r="C1" s="32"/>
      <c r="D1" s="32"/>
      <c r="E1" s="32"/>
      <c r="F1" s="32"/>
      <c r="G1" s="32"/>
      <c r="H1" s="10" t="s">
        <v>404</v>
      </c>
      <c r="I1" s="10" t="s">
        <v>405</v>
      </c>
      <c r="J1" s="10" t="s">
        <v>406</v>
      </c>
      <c r="K1" s="10" t="s">
        <v>407</v>
      </c>
      <c r="L1" s="10" t="s">
        <v>408</v>
      </c>
      <c r="M1" s="10" t="s">
        <v>409</v>
      </c>
      <c r="N1" s="10" t="s">
        <v>410</v>
      </c>
      <c r="O1" s="10" t="s">
        <v>411</v>
      </c>
      <c r="P1" s="10" t="s">
        <v>412</v>
      </c>
      <c r="Q1" s="10" t="s">
        <v>413</v>
      </c>
    </row>
    <row r="2" spans="1:17" ht="15.75" thickTop="1">
      <c r="A2" s="1"/>
      <c r="B2" s="1" t="s">
        <v>94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>
      <c r="A3" s="24"/>
      <c r="B3" s="24"/>
      <c r="C3" s="24"/>
      <c r="D3" s="24"/>
      <c r="E3" s="24"/>
      <c r="F3" s="24"/>
      <c r="G3" s="24"/>
      <c r="H3" s="24" t="s">
        <v>414</v>
      </c>
      <c r="I3" s="25">
        <v>45846</v>
      </c>
      <c r="J3" s="24" t="s">
        <v>415</v>
      </c>
      <c r="K3" s="24" t="s">
        <v>416</v>
      </c>
      <c r="L3" s="24" t="s">
        <v>417</v>
      </c>
      <c r="M3" s="24" t="s">
        <v>418</v>
      </c>
      <c r="N3" s="26"/>
      <c r="O3" s="24" t="s">
        <v>419</v>
      </c>
      <c r="P3" s="27">
        <v>150</v>
      </c>
      <c r="Q3" s="27">
        <f>ROUND(Q2+P3,5)</f>
        <v>150</v>
      </c>
    </row>
    <row r="4" spans="1:17">
      <c r="A4" s="24"/>
      <c r="B4" s="24"/>
      <c r="C4" s="24"/>
      <c r="D4" s="24"/>
      <c r="E4" s="24"/>
      <c r="F4" s="24"/>
      <c r="G4" s="24"/>
      <c r="H4" s="24" t="s">
        <v>414</v>
      </c>
      <c r="I4" s="25">
        <v>45846</v>
      </c>
      <c r="J4" s="24" t="s">
        <v>420</v>
      </c>
      <c r="K4" s="24" t="s">
        <v>421</v>
      </c>
      <c r="L4" s="24" t="s">
        <v>422</v>
      </c>
      <c r="M4" s="24" t="s">
        <v>418</v>
      </c>
      <c r="N4" s="26"/>
      <c r="O4" s="24" t="s">
        <v>419</v>
      </c>
      <c r="P4" s="27">
        <v>150</v>
      </c>
      <c r="Q4" s="27">
        <f>ROUND(Q3+P4,5)</f>
        <v>300</v>
      </c>
    </row>
    <row r="5" spans="1:17" ht="15.75" thickBot="1">
      <c r="A5" s="24"/>
      <c r="B5" s="24"/>
      <c r="C5" s="24"/>
      <c r="D5" s="24"/>
      <c r="E5" s="24"/>
      <c r="F5" s="24"/>
      <c r="G5" s="24"/>
      <c r="H5" s="24" t="s">
        <v>414</v>
      </c>
      <c r="I5" s="25">
        <v>45846</v>
      </c>
      <c r="J5" s="24" t="s">
        <v>423</v>
      </c>
      <c r="K5" s="24" t="s">
        <v>424</v>
      </c>
      <c r="L5" s="24" t="s">
        <v>425</v>
      </c>
      <c r="M5" s="24" t="s">
        <v>418</v>
      </c>
      <c r="N5" s="26"/>
      <c r="O5" s="24" t="s">
        <v>419</v>
      </c>
      <c r="P5" s="28">
        <v>150</v>
      </c>
      <c r="Q5" s="28">
        <f>ROUND(Q4+P5,5)</f>
        <v>450</v>
      </c>
    </row>
    <row r="6" spans="1:17">
      <c r="A6" s="29"/>
      <c r="B6" s="29" t="s">
        <v>426</v>
      </c>
      <c r="C6" s="29"/>
      <c r="D6" s="29"/>
      <c r="E6" s="29"/>
      <c r="F6" s="29"/>
      <c r="G6" s="29"/>
      <c r="H6" s="29"/>
      <c r="I6" s="30"/>
      <c r="J6" s="29"/>
      <c r="K6" s="29"/>
      <c r="L6" s="29"/>
      <c r="M6" s="29"/>
      <c r="N6" s="29"/>
      <c r="O6" s="29"/>
      <c r="P6" s="2">
        <f>ROUND(SUM(P2:P5),5)</f>
        <v>450</v>
      </c>
      <c r="Q6" s="2">
        <f>Q5</f>
        <v>450</v>
      </c>
    </row>
    <row r="7" spans="1:17">
      <c r="A7" s="1"/>
      <c r="B7" s="1" t="s">
        <v>96</v>
      </c>
      <c r="C7" s="1"/>
      <c r="D7" s="1"/>
      <c r="E7" s="1"/>
      <c r="F7" s="1"/>
      <c r="G7" s="1"/>
      <c r="H7" s="1"/>
      <c r="I7" s="22"/>
      <c r="J7" s="1"/>
      <c r="K7" s="1"/>
      <c r="L7" s="1"/>
      <c r="M7" s="1"/>
      <c r="N7" s="1"/>
      <c r="O7" s="1"/>
      <c r="P7" s="23"/>
      <c r="Q7" s="23"/>
    </row>
    <row r="8" spans="1:17">
      <c r="A8" s="24"/>
      <c r="B8" s="24"/>
      <c r="C8" s="24"/>
      <c r="D8" s="24"/>
      <c r="E8" s="24"/>
      <c r="F8" s="24"/>
      <c r="G8" s="24"/>
      <c r="H8" s="24" t="s">
        <v>427</v>
      </c>
      <c r="I8" s="25">
        <v>45842</v>
      </c>
      <c r="J8" s="24"/>
      <c r="K8" s="24" t="s">
        <v>428</v>
      </c>
      <c r="L8" s="24" t="s">
        <v>429</v>
      </c>
      <c r="M8" s="24" t="s">
        <v>418</v>
      </c>
      <c r="N8" s="26"/>
      <c r="O8" s="24" t="s">
        <v>11</v>
      </c>
      <c r="P8" s="27">
        <v>250</v>
      </c>
      <c r="Q8" s="27">
        <f>ROUND(Q7+P8,5)</f>
        <v>250</v>
      </c>
    </row>
    <row r="9" spans="1:17" ht="15.75" thickBot="1">
      <c r="A9" s="24"/>
      <c r="B9" s="24"/>
      <c r="C9" s="24"/>
      <c r="D9" s="24"/>
      <c r="E9" s="24"/>
      <c r="F9" s="24"/>
      <c r="G9" s="24"/>
      <c r="H9" s="24" t="s">
        <v>427</v>
      </c>
      <c r="I9" s="25">
        <v>45846</v>
      </c>
      <c r="J9" s="24"/>
      <c r="K9" s="24" t="s">
        <v>430</v>
      </c>
      <c r="L9" s="24" t="s">
        <v>431</v>
      </c>
      <c r="M9" s="24" t="s">
        <v>418</v>
      </c>
      <c r="N9" s="26"/>
      <c r="O9" s="24" t="s">
        <v>11</v>
      </c>
      <c r="P9" s="28">
        <v>100</v>
      </c>
      <c r="Q9" s="28">
        <f>ROUND(Q8+P9,5)</f>
        <v>350</v>
      </c>
    </row>
    <row r="10" spans="1:17">
      <c r="A10" s="29"/>
      <c r="B10" s="29" t="s">
        <v>432</v>
      </c>
      <c r="C10" s="29"/>
      <c r="D10" s="29"/>
      <c r="E10" s="29"/>
      <c r="F10" s="29"/>
      <c r="G10" s="29"/>
      <c r="H10" s="29"/>
      <c r="I10" s="30"/>
      <c r="J10" s="29"/>
      <c r="K10" s="29"/>
      <c r="L10" s="29"/>
      <c r="M10" s="29"/>
      <c r="N10" s="29"/>
      <c r="O10" s="29"/>
      <c r="P10" s="2">
        <f>ROUND(SUM(P7:P9),5)</f>
        <v>350</v>
      </c>
      <c r="Q10" s="2">
        <f>Q9</f>
        <v>350</v>
      </c>
    </row>
    <row r="11" spans="1:17">
      <c r="A11" s="1"/>
      <c r="B11" s="1" t="s">
        <v>97</v>
      </c>
      <c r="C11" s="1"/>
      <c r="D11" s="1"/>
      <c r="E11" s="1"/>
      <c r="F11" s="1"/>
      <c r="G11" s="1"/>
      <c r="H11" s="1"/>
      <c r="I11" s="22"/>
      <c r="J11" s="1"/>
      <c r="K11" s="1"/>
      <c r="L11" s="1"/>
      <c r="M11" s="1"/>
      <c r="N11" s="1"/>
      <c r="O11" s="1"/>
      <c r="P11" s="23"/>
      <c r="Q11" s="23"/>
    </row>
    <row r="12" spans="1:17">
      <c r="A12" s="24"/>
      <c r="B12" s="24"/>
      <c r="C12" s="24"/>
      <c r="D12" s="24"/>
      <c r="E12" s="24"/>
      <c r="F12" s="24"/>
      <c r="G12" s="24"/>
      <c r="H12" s="24" t="s">
        <v>427</v>
      </c>
      <c r="I12" s="25">
        <v>45869</v>
      </c>
      <c r="J12" s="24"/>
      <c r="K12" s="24"/>
      <c r="L12" s="24" t="s">
        <v>433</v>
      </c>
      <c r="M12" s="24" t="s">
        <v>418</v>
      </c>
      <c r="N12" s="26"/>
      <c r="O12" s="24" t="s">
        <v>7</v>
      </c>
      <c r="P12" s="27">
        <v>3360.46</v>
      </c>
      <c r="Q12" s="27">
        <f t="shared" ref="Q12:Q19" si="0">ROUND(Q11+P12,5)</f>
        <v>3360.46</v>
      </c>
    </row>
    <row r="13" spans="1:17">
      <c r="A13" s="24"/>
      <c r="B13" s="24"/>
      <c r="C13" s="24"/>
      <c r="D13" s="24"/>
      <c r="E13" s="24"/>
      <c r="F13" s="24"/>
      <c r="G13" s="24"/>
      <c r="H13" s="24" t="s">
        <v>427</v>
      </c>
      <c r="I13" s="25">
        <v>45869</v>
      </c>
      <c r="J13" s="24"/>
      <c r="K13" s="24"/>
      <c r="L13" s="24" t="s">
        <v>433</v>
      </c>
      <c r="M13" s="24" t="s">
        <v>418</v>
      </c>
      <c r="N13" s="26"/>
      <c r="O13" s="24" t="s">
        <v>10</v>
      </c>
      <c r="P13" s="27">
        <v>178.84</v>
      </c>
      <c r="Q13" s="27">
        <f t="shared" si="0"/>
        <v>3539.3</v>
      </c>
    </row>
    <row r="14" spans="1:17">
      <c r="A14" s="24"/>
      <c r="B14" s="24"/>
      <c r="C14" s="24"/>
      <c r="D14" s="24"/>
      <c r="E14" s="24"/>
      <c r="F14" s="24"/>
      <c r="G14" s="24"/>
      <c r="H14" s="24" t="s">
        <v>427</v>
      </c>
      <c r="I14" s="25">
        <v>45869</v>
      </c>
      <c r="J14" s="24"/>
      <c r="K14" s="24"/>
      <c r="L14" s="24" t="s">
        <v>433</v>
      </c>
      <c r="M14" s="24" t="s">
        <v>418</v>
      </c>
      <c r="N14" s="26"/>
      <c r="O14" s="24" t="s">
        <v>9</v>
      </c>
      <c r="P14" s="27">
        <v>115</v>
      </c>
      <c r="Q14" s="27">
        <f t="shared" si="0"/>
        <v>3654.3</v>
      </c>
    </row>
    <row r="15" spans="1:17">
      <c r="A15" s="24"/>
      <c r="B15" s="24"/>
      <c r="C15" s="24"/>
      <c r="D15" s="24"/>
      <c r="E15" s="24"/>
      <c r="F15" s="24"/>
      <c r="G15" s="24"/>
      <c r="H15" s="24" t="s">
        <v>427</v>
      </c>
      <c r="I15" s="25">
        <v>45869</v>
      </c>
      <c r="J15" s="24"/>
      <c r="K15" s="24"/>
      <c r="L15" s="24" t="s">
        <v>433</v>
      </c>
      <c r="M15" s="24" t="s">
        <v>418</v>
      </c>
      <c r="N15" s="26"/>
      <c r="O15" s="24" t="s">
        <v>8</v>
      </c>
      <c r="P15" s="27">
        <v>1358.75</v>
      </c>
      <c r="Q15" s="27">
        <f t="shared" si="0"/>
        <v>5013.05</v>
      </c>
    </row>
    <row r="16" spans="1:17">
      <c r="A16" s="24"/>
      <c r="B16" s="24"/>
      <c r="C16" s="24"/>
      <c r="D16" s="24"/>
      <c r="E16" s="24"/>
      <c r="F16" s="24"/>
      <c r="G16" s="24"/>
      <c r="H16" s="24" t="s">
        <v>427</v>
      </c>
      <c r="I16" s="25">
        <v>45869</v>
      </c>
      <c r="J16" s="24"/>
      <c r="K16" s="24"/>
      <c r="L16" s="24" t="s">
        <v>433</v>
      </c>
      <c r="M16" s="24" t="s">
        <v>418</v>
      </c>
      <c r="N16" s="26"/>
      <c r="O16" s="24" t="s">
        <v>6</v>
      </c>
      <c r="P16" s="27">
        <v>11.45</v>
      </c>
      <c r="Q16" s="27">
        <f t="shared" si="0"/>
        <v>5024.5</v>
      </c>
    </row>
    <row r="17" spans="1:17">
      <c r="A17" s="24"/>
      <c r="B17" s="24"/>
      <c r="C17" s="24"/>
      <c r="D17" s="24"/>
      <c r="E17" s="24"/>
      <c r="F17" s="24"/>
      <c r="G17" s="24"/>
      <c r="H17" s="24" t="s">
        <v>427</v>
      </c>
      <c r="I17" s="25">
        <v>45869</v>
      </c>
      <c r="J17" s="24"/>
      <c r="K17" s="24"/>
      <c r="L17" s="24" t="s">
        <v>433</v>
      </c>
      <c r="M17" s="24" t="s">
        <v>418</v>
      </c>
      <c r="N17" s="26"/>
      <c r="O17" s="24" t="s">
        <v>5</v>
      </c>
      <c r="P17" s="27">
        <v>94.23</v>
      </c>
      <c r="Q17" s="27">
        <f t="shared" si="0"/>
        <v>5118.7299999999996</v>
      </c>
    </row>
    <row r="18" spans="1:17">
      <c r="A18" s="24"/>
      <c r="B18" s="24"/>
      <c r="C18" s="24"/>
      <c r="D18" s="24"/>
      <c r="E18" s="24"/>
      <c r="F18" s="24"/>
      <c r="G18" s="24"/>
      <c r="H18" s="24" t="s">
        <v>427</v>
      </c>
      <c r="I18" s="25">
        <v>45869</v>
      </c>
      <c r="J18" s="24"/>
      <c r="K18" s="24"/>
      <c r="L18" s="24" t="s">
        <v>433</v>
      </c>
      <c r="M18" s="24" t="s">
        <v>418</v>
      </c>
      <c r="N18" s="26"/>
      <c r="O18" s="24" t="s">
        <v>12</v>
      </c>
      <c r="P18" s="27">
        <v>0.93</v>
      </c>
      <c r="Q18" s="27">
        <f t="shared" si="0"/>
        <v>5119.66</v>
      </c>
    </row>
    <row r="19" spans="1:17" ht="15.75" thickBot="1">
      <c r="A19" s="24"/>
      <c r="B19" s="24"/>
      <c r="C19" s="24"/>
      <c r="D19" s="24"/>
      <c r="E19" s="24"/>
      <c r="F19" s="24"/>
      <c r="G19" s="24"/>
      <c r="H19" s="24" t="s">
        <v>427</v>
      </c>
      <c r="I19" s="25">
        <v>45869</v>
      </c>
      <c r="J19" s="24"/>
      <c r="K19" s="24"/>
      <c r="L19" s="24" t="s">
        <v>433</v>
      </c>
      <c r="M19" s="24" t="s">
        <v>418</v>
      </c>
      <c r="N19" s="26"/>
      <c r="O19" s="24" t="s">
        <v>11</v>
      </c>
      <c r="P19" s="28">
        <v>0.71</v>
      </c>
      <c r="Q19" s="28">
        <f t="shared" si="0"/>
        <v>5120.37</v>
      </c>
    </row>
    <row r="20" spans="1:17">
      <c r="A20" s="29"/>
      <c r="B20" s="29" t="s">
        <v>434</v>
      </c>
      <c r="C20" s="29"/>
      <c r="D20" s="29"/>
      <c r="E20" s="29"/>
      <c r="F20" s="29"/>
      <c r="G20" s="29"/>
      <c r="H20" s="29"/>
      <c r="I20" s="30"/>
      <c r="J20" s="29"/>
      <c r="K20" s="29"/>
      <c r="L20" s="29"/>
      <c r="M20" s="29"/>
      <c r="N20" s="29"/>
      <c r="O20" s="29"/>
      <c r="P20" s="2">
        <f>ROUND(SUM(P11:P19),5)</f>
        <v>5120.37</v>
      </c>
      <c r="Q20" s="2">
        <f>Q19</f>
        <v>5120.37</v>
      </c>
    </row>
    <row r="21" spans="1:17">
      <c r="A21" s="1"/>
      <c r="B21" s="1" t="s">
        <v>98</v>
      </c>
      <c r="C21" s="1"/>
      <c r="D21" s="1"/>
      <c r="E21" s="1"/>
      <c r="F21" s="1"/>
      <c r="G21" s="1"/>
      <c r="H21" s="1"/>
      <c r="I21" s="22"/>
      <c r="J21" s="1"/>
      <c r="K21" s="1"/>
      <c r="L21" s="1"/>
      <c r="M21" s="1"/>
      <c r="N21" s="1"/>
      <c r="O21" s="1"/>
      <c r="P21" s="23"/>
      <c r="Q21" s="23"/>
    </row>
    <row r="22" spans="1:17">
      <c r="A22" s="1"/>
      <c r="B22" s="1"/>
      <c r="C22" s="1" t="s">
        <v>99</v>
      </c>
      <c r="D22" s="1"/>
      <c r="E22" s="1"/>
      <c r="F22" s="1"/>
      <c r="G22" s="1"/>
      <c r="H22" s="1"/>
      <c r="I22" s="22"/>
      <c r="J22" s="1"/>
      <c r="K22" s="1"/>
      <c r="L22" s="1"/>
      <c r="M22" s="1"/>
      <c r="N22" s="1"/>
      <c r="O22" s="1"/>
      <c r="P22" s="23"/>
      <c r="Q22" s="23"/>
    </row>
    <row r="23" spans="1:17" ht="15.75" thickBot="1">
      <c r="A23" s="21"/>
      <c r="B23" s="21"/>
      <c r="C23" s="21"/>
      <c r="D23" s="21"/>
      <c r="E23" s="21"/>
      <c r="F23" s="21"/>
      <c r="G23" s="24"/>
      <c r="H23" s="24" t="s">
        <v>427</v>
      </c>
      <c r="I23" s="25">
        <v>45848</v>
      </c>
      <c r="J23" s="24"/>
      <c r="K23" s="24"/>
      <c r="L23" s="24" t="s">
        <v>435</v>
      </c>
      <c r="M23" s="24" t="s">
        <v>418</v>
      </c>
      <c r="N23" s="26"/>
      <c r="O23" s="24" t="s">
        <v>12</v>
      </c>
      <c r="P23" s="28">
        <v>-422.54</v>
      </c>
      <c r="Q23" s="28">
        <f>ROUND(Q22+P23,5)</f>
        <v>-422.54</v>
      </c>
    </row>
    <row r="24" spans="1:17">
      <c r="A24" s="29"/>
      <c r="B24" s="29"/>
      <c r="C24" s="29" t="s">
        <v>436</v>
      </c>
      <c r="D24" s="29"/>
      <c r="E24" s="29"/>
      <c r="F24" s="29"/>
      <c r="G24" s="29"/>
      <c r="H24" s="29"/>
      <c r="I24" s="30"/>
      <c r="J24" s="29"/>
      <c r="K24" s="29"/>
      <c r="L24" s="29"/>
      <c r="M24" s="29"/>
      <c r="N24" s="29"/>
      <c r="O24" s="29"/>
      <c r="P24" s="2">
        <f>ROUND(SUM(P22:P23),5)</f>
        <v>-422.54</v>
      </c>
      <c r="Q24" s="2">
        <f>Q23</f>
        <v>-422.54</v>
      </c>
    </row>
    <row r="25" spans="1:17">
      <c r="A25" s="1"/>
      <c r="B25" s="1"/>
      <c r="C25" s="1" t="s">
        <v>100</v>
      </c>
      <c r="D25" s="1"/>
      <c r="E25" s="1"/>
      <c r="F25" s="1"/>
      <c r="G25" s="1"/>
      <c r="H25" s="1"/>
      <c r="I25" s="22"/>
      <c r="J25" s="1"/>
      <c r="K25" s="1"/>
      <c r="L25" s="1"/>
      <c r="M25" s="1"/>
      <c r="N25" s="1"/>
      <c r="O25" s="1"/>
      <c r="P25" s="23"/>
      <c r="Q25" s="23"/>
    </row>
    <row r="26" spans="1:17" ht="15.75" thickBot="1">
      <c r="A26" s="21"/>
      <c r="B26" s="21"/>
      <c r="C26" s="21"/>
      <c r="D26" s="21"/>
      <c r="E26" s="21"/>
      <c r="F26" s="21"/>
      <c r="G26" s="24"/>
      <c r="H26" s="24" t="s">
        <v>427</v>
      </c>
      <c r="I26" s="25">
        <v>45848</v>
      </c>
      <c r="J26" s="24"/>
      <c r="K26" s="24"/>
      <c r="L26" s="24" t="s">
        <v>437</v>
      </c>
      <c r="M26" s="24" t="s">
        <v>418</v>
      </c>
      <c r="N26" s="26"/>
      <c r="O26" s="24" t="s">
        <v>12</v>
      </c>
      <c r="P26" s="28">
        <v>430.49</v>
      </c>
      <c r="Q26" s="28">
        <f>ROUND(Q25+P26,5)</f>
        <v>430.49</v>
      </c>
    </row>
    <row r="27" spans="1:17">
      <c r="A27" s="29"/>
      <c r="B27" s="29"/>
      <c r="C27" s="29" t="s">
        <v>438</v>
      </c>
      <c r="D27" s="29"/>
      <c r="E27" s="29"/>
      <c r="F27" s="29"/>
      <c r="G27" s="29"/>
      <c r="H27" s="29"/>
      <c r="I27" s="30"/>
      <c r="J27" s="29"/>
      <c r="K27" s="29"/>
      <c r="L27" s="29"/>
      <c r="M27" s="29"/>
      <c r="N27" s="29"/>
      <c r="O27" s="29"/>
      <c r="P27" s="2">
        <f>ROUND(SUM(P25:P26),5)</f>
        <v>430.49</v>
      </c>
      <c r="Q27" s="2">
        <f>Q26</f>
        <v>430.49</v>
      </c>
    </row>
    <row r="28" spans="1:17">
      <c r="A28" s="1"/>
      <c r="B28" s="1"/>
      <c r="C28" s="1" t="s">
        <v>101</v>
      </c>
      <c r="D28" s="1"/>
      <c r="E28" s="1"/>
      <c r="F28" s="1"/>
      <c r="G28" s="1"/>
      <c r="H28" s="1"/>
      <c r="I28" s="22"/>
      <c r="J28" s="1"/>
      <c r="K28" s="1"/>
      <c r="L28" s="1"/>
      <c r="M28" s="1"/>
      <c r="N28" s="1"/>
      <c r="O28" s="1"/>
      <c r="P28" s="23"/>
      <c r="Q28" s="23"/>
    </row>
    <row r="29" spans="1:17" ht="15.75" thickBot="1">
      <c r="A29" s="21"/>
      <c r="B29" s="21"/>
      <c r="C29" s="21"/>
      <c r="D29" s="21"/>
      <c r="E29" s="21"/>
      <c r="F29" s="21"/>
      <c r="G29" s="24"/>
      <c r="H29" s="24" t="s">
        <v>427</v>
      </c>
      <c r="I29" s="25">
        <v>45848</v>
      </c>
      <c r="J29" s="24"/>
      <c r="K29" s="24"/>
      <c r="L29" s="24" t="s">
        <v>437</v>
      </c>
      <c r="M29" s="24" t="s">
        <v>418</v>
      </c>
      <c r="N29" s="26"/>
      <c r="O29" s="24" t="s">
        <v>12</v>
      </c>
      <c r="P29" s="28">
        <v>252.24</v>
      </c>
      <c r="Q29" s="28">
        <f>ROUND(Q28+P29,5)</f>
        <v>252.24</v>
      </c>
    </row>
    <row r="30" spans="1:17">
      <c r="A30" s="29"/>
      <c r="B30" s="29"/>
      <c r="C30" s="29" t="s">
        <v>439</v>
      </c>
      <c r="D30" s="29"/>
      <c r="E30" s="29"/>
      <c r="F30" s="29"/>
      <c r="G30" s="29"/>
      <c r="H30" s="29"/>
      <c r="I30" s="30"/>
      <c r="J30" s="29"/>
      <c r="K30" s="29"/>
      <c r="L30" s="29"/>
      <c r="M30" s="29"/>
      <c r="N30" s="29"/>
      <c r="O30" s="29"/>
      <c r="P30" s="2">
        <f>ROUND(SUM(P28:P29),5)</f>
        <v>252.24</v>
      </c>
      <c r="Q30" s="2">
        <f>Q29</f>
        <v>252.24</v>
      </c>
    </row>
    <row r="31" spans="1:17">
      <c r="A31" s="1"/>
      <c r="B31" s="1"/>
      <c r="C31" s="1" t="s">
        <v>102</v>
      </c>
      <c r="D31" s="1"/>
      <c r="E31" s="1"/>
      <c r="F31" s="1"/>
      <c r="G31" s="1"/>
      <c r="H31" s="1"/>
      <c r="I31" s="22"/>
      <c r="J31" s="1"/>
      <c r="K31" s="1"/>
      <c r="L31" s="1"/>
      <c r="M31" s="1"/>
      <c r="N31" s="1"/>
      <c r="O31" s="1"/>
      <c r="P31" s="23"/>
      <c r="Q31" s="23"/>
    </row>
    <row r="32" spans="1:17" ht="15.75" thickBot="1">
      <c r="A32" s="21"/>
      <c r="B32" s="21"/>
      <c r="C32" s="21"/>
      <c r="D32" s="21"/>
      <c r="E32" s="21"/>
      <c r="F32" s="21"/>
      <c r="G32" s="24"/>
      <c r="H32" s="24" t="s">
        <v>427</v>
      </c>
      <c r="I32" s="25">
        <v>45848</v>
      </c>
      <c r="J32" s="24"/>
      <c r="K32" s="24"/>
      <c r="L32" s="24" t="s">
        <v>435</v>
      </c>
      <c r="M32" s="24" t="s">
        <v>418</v>
      </c>
      <c r="N32" s="26"/>
      <c r="O32" s="24" t="s">
        <v>12</v>
      </c>
      <c r="P32" s="28">
        <v>-252.93</v>
      </c>
      <c r="Q32" s="28">
        <f>ROUND(Q31+P32,5)</f>
        <v>-252.93</v>
      </c>
    </row>
    <row r="33" spans="1:17">
      <c r="A33" s="29"/>
      <c r="B33" s="29"/>
      <c r="C33" s="29" t="s">
        <v>440</v>
      </c>
      <c r="D33" s="29"/>
      <c r="E33" s="29"/>
      <c r="F33" s="29"/>
      <c r="G33" s="29"/>
      <c r="H33" s="29"/>
      <c r="I33" s="30"/>
      <c r="J33" s="29"/>
      <c r="K33" s="29"/>
      <c r="L33" s="29"/>
      <c r="M33" s="29"/>
      <c r="N33" s="29"/>
      <c r="O33" s="29"/>
      <c r="P33" s="2">
        <f>ROUND(SUM(P31:P32),5)</f>
        <v>-252.93</v>
      </c>
      <c r="Q33" s="2">
        <f>Q32</f>
        <v>-252.93</v>
      </c>
    </row>
    <row r="34" spans="1:17">
      <c r="A34" s="1"/>
      <c r="B34" s="1"/>
      <c r="C34" s="1" t="s">
        <v>103</v>
      </c>
      <c r="D34" s="1"/>
      <c r="E34" s="1"/>
      <c r="F34" s="1"/>
      <c r="G34" s="1"/>
      <c r="H34" s="1"/>
      <c r="I34" s="22"/>
      <c r="J34" s="1"/>
      <c r="K34" s="1"/>
      <c r="L34" s="1"/>
      <c r="M34" s="1"/>
      <c r="N34" s="1"/>
      <c r="O34" s="1"/>
      <c r="P34" s="23"/>
      <c r="Q34" s="23"/>
    </row>
    <row r="35" spans="1:17" ht="15.75" thickBot="1">
      <c r="A35" s="21"/>
      <c r="B35" s="21"/>
      <c r="C35" s="21"/>
      <c r="D35" s="21"/>
      <c r="E35" s="21"/>
      <c r="F35" s="21"/>
      <c r="G35" s="24"/>
      <c r="H35" s="24" t="s">
        <v>427</v>
      </c>
      <c r="I35" s="25">
        <v>45848</v>
      </c>
      <c r="J35" s="24"/>
      <c r="K35" s="24" t="s">
        <v>441</v>
      </c>
      <c r="L35" s="24" t="s">
        <v>442</v>
      </c>
      <c r="M35" s="24" t="s">
        <v>418</v>
      </c>
      <c r="N35" s="26"/>
      <c r="O35" s="24" t="s">
        <v>12</v>
      </c>
      <c r="P35" s="28">
        <v>325324.08</v>
      </c>
      <c r="Q35" s="28">
        <f>ROUND(Q34+P35,5)</f>
        <v>325324.08</v>
      </c>
    </row>
    <row r="36" spans="1:17">
      <c r="A36" s="29"/>
      <c r="B36" s="29"/>
      <c r="C36" s="29" t="s">
        <v>443</v>
      </c>
      <c r="D36" s="29"/>
      <c r="E36" s="29"/>
      <c r="F36" s="29"/>
      <c r="G36" s="29"/>
      <c r="H36" s="29"/>
      <c r="I36" s="30"/>
      <c r="J36" s="29"/>
      <c r="K36" s="29"/>
      <c r="L36" s="29"/>
      <c r="M36" s="29"/>
      <c r="N36" s="29"/>
      <c r="O36" s="29"/>
      <c r="P36" s="2">
        <f>ROUND(SUM(P34:P35),5)</f>
        <v>325324.08</v>
      </c>
      <c r="Q36" s="2">
        <f>Q35</f>
        <v>325324.08</v>
      </c>
    </row>
    <row r="37" spans="1:17">
      <c r="A37" s="1"/>
      <c r="B37" s="1"/>
      <c r="C37" s="1" t="s">
        <v>104</v>
      </c>
      <c r="D37" s="1"/>
      <c r="E37" s="1"/>
      <c r="F37" s="1"/>
      <c r="G37" s="1"/>
      <c r="H37" s="1"/>
      <c r="I37" s="22"/>
      <c r="J37" s="1"/>
      <c r="K37" s="1"/>
      <c r="L37" s="1"/>
      <c r="M37" s="1"/>
      <c r="N37" s="1"/>
      <c r="O37" s="1"/>
      <c r="P37" s="23"/>
      <c r="Q37" s="23"/>
    </row>
    <row r="38" spans="1:17" ht="15.75" thickBot="1">
      <c r="A38" s="21"/>
      <c r="B38" s="21"/>
      <c r="C38" s="21"/>
      <c r="D38" s="21"/>
      <c r="E38" s="21"/>
      <c r="F38" s="21"/>
      <c r="G38" s="24"/>
      <c r="H38" s="24" t="s">
        <v>427</v>
      </c>
      <c r="I38" s="25">
        <v>45848</v>
      </c>
      <c r="J38" s="24"/>
      <c r="K38" s="24"/>
      <c r="L38" s="24" t="s">
        <v>437</v>
      </c>
      <c r="M38" s="24" t="s">
        <v>418</v>
      </c>
      <c r="N38" s="26"/>
      <c r="O38" s="24" t="s">
        <v>12</v>
      </c>
      <c r="P38" s="28">
        <v>5813.94</v>
      </c>
      <c r="Q38" s="28">
        <f>ROUND(Q37+P38,5)</f>
        <v>5813.94</v>
      </c>
    </row>
    <row r="39" spans="1:17">
      <c r="A39" s="29"/>
      <c r="B39" s="29"/>
      <c r="C39" s="29" t="s">
        <v>444</v>
      </c>
      <c r="D39" s="29"/>
      <c r="E39" s="29"/>
      <c r="F39" s="29"/>
      <c r="G39" s="29"/>
      <c r="H39" s="29"/>
      <c r="I39" s="30"/>
      <c r="J39" s="29"/>
      <c r="K39" s="29"/>
      <c r="L39" s="29"/>
      <c r="M39" s="29"/>
      <c r="N39" s="29"/>
      <c r="O39" s="29"/>
      <c r="P39" s="2">
        <f>ROUND(SUM(P37:P38),5)</f>
        <v>5813.94</v>
      </c>
      <c r="Q39" s="2">
        <f>Q38</f>
        <v>5813.94</v>
      </c>
    </row>
    <row r="40" spans="1:17">
      <c r="A40" s="1"/>
      <c r="B40" s="1"/>
      <c r="C40" s="1" t="s">
        <v>107</v>
      </c>
      <c r="D40" s="1"/>
      <c r="E40" s="1"/>
      <c r="F40" s="1"/>
      <c r="G40" s="1"/>
      <c r="H40" s="1"/>
      <c r="I40" s="22"/>
      <c r="J40" s="1"/>
      <c r="K40" s="1"/>
      <c r="L40" s="1"/>
      <c r="M40" s="1"/>
      <c r="N40" s="1"/>
      <c r="O40" s="1"/>
      <c r="P40" s="23"/>
      <c r="Q40" s="23"/>
    </row>
    <row r="41" spans="1:17">
      <c r="A41" s="24"/>
      <c r="B41" s="24"/>
      <c r="C41" s="24"/>
      <c r="D41" s="24"/>
      <c r="E41" s="24"/>
      <c r="F41" s="24"/>
      <c r="G41" s="24"/>
      <c r="H41" s="24" t="s">
        <v>427</v>
      </c>
      <c r="I41" s="25">
        <v>45848</v>
      </c>
      <c r="J41" s="24"/>
      <c r="K41" s="24"/>
      <c r="L41" s="24" t="s">
        <v>445</v>
      </c>
      <c r="M41" s="24" t="s">
        <v>418</v>
      </c>
      <c r="N41" s="26"/>
      <c r="O41" s="24" t="s">
        <v>12</v>
      </c>
      <c r="P41" s="27">
        <v>228.14</v>
      </c>
      <c r="Q41" s="27">
        <f>ROUND(Q40+P41,5)</f>
        <v>228.14</v>
      </c>
    </row>
    <row r="42" spans="1:17">
      <c r="A42" s="24"/>
      <c r="B42" s="24"/>
      <c r="C42" s="24"/>
      <c r="D42" s="24"/>
      <c r="E42" s="24"/>
      <c r="F42" s="24"/>
      <c r="G42" s="24"/>
      <c r="H42" s="24" t="s">
        <v>427</v>
      </c>
      <c r="I42" s="25">
        <v>45848</v>
      </c>
      <c r="J42" s="24"/>
      <c r="K42" s="24"/>
      <c r="L42" s="24" t="s">
        <v>445</v>
      </c>
      <c r="M42" s="24" t="s">
        <v>418</v>
      </c>
      <c r="N42" s="26"/>
      <c r="O42" s="24" t="s">
        <v>12</v>
      </c>
      <c r="P42" s="27">
        <v>9.89</v>
      </c>
      <c r="Q42" s="27">
        <f>ROUND(Q41+P42,5)</f>
        <v>238.03</v>
      </c>
    </row>
    <row r="43" spans="1:17" ht="15.75" thickBot="1">
      <c r="A43" s="24"/>
      <c r="B43" s="24"/>
      <c r="C43" s="24"/>
      <c r="D43" s="24"/>
      <c r="E43" s="24"/>
      <c r="F43" s="24"/>
      <c r="G43" s="24"/>
      <c r="H43" s="24" t="s">
        <v>427</v>
      </c>
      <c r="I43" s="25">
        <v>45848</v>
      </c>
      <c r="J43" s="24"/>
      <c r="K43" s="24"/>
      <c r="L43" s="24" t="s">
        <v>445</v>
      </c>
      <c r="M43" s="24" t="s">
        <v>418</v>
      </c>
      <c r="N43" s="26"/>
      <c r="O43" s="24" t="s">
        <v>12</v>
      </c>
      <c r="P43" s="28">
        <v>16.89</v>
      </c>
      <c r="Q43" s="28">
        <f>ROUND(Q42+P43,5)</f>
        <v>254.92</v>
      </c>
    </row>
    <row r="44" spans="1:17">
      <c r="A44" s="29"/>
      <c r="B44" s="29"/>
      <c r="C44" s="29" t="s">
        <v>446</v>
      </c>
      <c r="D44" s="29"/>
      <c r="E44" s="29"/>
      <c r="F44" s="29"/>
      <c r="G44" s="29"/>
      <c r="H44" s="29"/>
      <c r="I44" s="30"/>
      <c r="J44" s="29"/>
      <c r="K44" s="29"/>
      <c r="L44" s="29"/>
      <c r="M44" s="29"/>
      <c r="N44" s="29"/>
      <c r="O44" s="29"/>
      <c r="P44" s="2">
        <f>ROUND(SUM(P40:P43),5)</f>
        <v>254.92</v>
      </c>
      <c r="Q44" s="2">
        <f>Q43</f>
        <v>254.92</v>
      </c>
    </row>
    <row r="45" spans="1:17">
      <c r="A45" s="1"/>
      <c r="B45" s="1"/>
      <c r="C45" s="1" t="s">
        <v>110</v>
      </c>
      <c r="D45" s="1"/>
      <c r="E45" s="1"/>
      <c r="F45" s="1"/>
      <c r="G45" s="1"/>
      <c r="H45" s="1"/>
      <c r="I45" s="22"/>
      <c r="J45" s="1"/>
      <c r="K45" s="1"/>
      <c r="L45" s="1"/>
      <c r="M45" s="1"/>
      <c r="N45" s="1"/>
      <c r="O45" s="1"/>
      <c r="P45" s="23"/>
      <c r="Q45" s="23"/>
    </row>
    <row r="46" spans="1:17" ht="15.75" thickBot="1">
      <c r="A46" s="21"/>
      <c r="B46" s="21"/>
      <c r="C46" s="21"/>
      <c r="D46" s="21"/>
      <c r="E46" s="21"/>
      <c r="F46" s="21"/>
      <c r="G46" s="24"/>
      <c r="H46" s="24" t="s">
        <v>427</v>
      </c>
      <c r="I46" s="25">
        <v>45848</v>
      </c>
      <c r="J46" s="24"/>
      <c r="K46" s="24" t="s">
        <v>441</v>
      </c>
      <c r="L46" s="24" t="s">
        <v>442</v>
      </c>
      <c r="M46" s="24" t="s">
        <v>418</v>
      </c>
      <c r="N46" s="26"/>
      <c r="O46" s="24" t="s">
        <v>12</v>
      </c>
      <c r="P46" s="28">
        <v>14114.25</v>
      </c>
      <c r="Q46" s="28">
        <f>ROUND(Q45+P46,5)</f>
        <v>14114.25</v>
      </c>
    </row>
    <row r="47" spans="1:17">
      <c r="A47" s="29"/>
      <c r="B47" s="29"/>
      <c r="C47" s="29" t="s">
        <v>447</v>
      </c>
      <c r="D47" s="29"/>
      <c r="E47" s="29"/>
      <c r="F47" s="29"/>
      <c r="G47" s="29"/>
      <c r="H47" s="29"/>
      <c r="I47" s="30"/>
      <c r="J47" s="29"/>
      <c r="K47" s="29"/>
      <c r="L47" s="29"/>
      <c r="M47" s="29"/>
      <c r="N47" s="29"/>
      <c r="O47" s="29"/>
      <c r="P47" s="2">
        <f>ROUND(SUM(P45:P46),5)</f>
        <v>14114.25</v>
      </c>
      <c r="Q47" s="2">
        <f>Q46</f>
        <v>14114.25</v>
      </c>
    </row>
    <row r="48" spans="1:17">
      <c r="A48" s="1"/>
      <c r="B48" s="1"/>
      <c r="C48" s="1" t="s">
        <v>111</v>
      </c>
      <c r="D48" s="1"/>
      <c r="E48" s="1"/>
      <c r="F48" s="1"/>
      <c r="G48" s="1"/>
      <c r="H48" s="1"/>
      <c r="I48" s="22"/>
      <c r="J48" s="1"/>
      <c r="K48" s="1"/>
      <c r="L48" s="1"/>
      <c r="M48" s="1"/>
      <c r="N48" s="1"/>
      <c r="O48" s="1"/>
      <c r="P48" s="23"/>
      <c r="Q48" s="23"/>
    </row>
    <row r="49" spans="1:17" ht="15.75" thickBot="1">
      <c r="A49" s="21"/>
      <c r="B49" s="21"/>
      <c r="C49" s="21"/>
      <c r="D49" s="21"/>
      <c r="E49" s="21"/>
      <c r="F49" s="21"/>
      <c r="G49" s="24"/>
      <c r="H49" s="24" t="s">
        <v>427</v>
      </c>
      <c r="I49" s="25">
        <v>45848</v>
      </c>
      <c r="J49" s="24"/>
      <c r="K49" s="24" t="s">
        <v>441</v>
      </c>
      <c r="L49" s="24" t="s">
        <v>442</v>
      </c>
      <c r="M49" s="24" t="s">
        <v>418</v>
      </c>
      <c r="N49" s="26"/>
      <c r="O49" s="24" t="s">
        <v>12</v>
      </c>
      <c r="P49" s="28">
        <v>24088.32</v>
      </c>
      <c r="Q49" s="28">
        <f>ROUND(Q48+P49,5)</f>
        <v>24088.32</v>
      </c>
    </row>
    <row r="50" spans="1:17">
      <c r="A50" s="29"/>
      <c r="B50" s="29"/>
      <c r="C50" s="29" t="s">
        <v>448</v>
      </c>
      <c r="D50" s="29"/>
      <c r="E50" s="29"/>
      <c r="F50" s="29"/>
      <c r="G50" s="29"/>
      <c r="H50" s="29"/>
      <c r="I50" s="30"/>
      <c r="J50" s="29"/>
      <c r="K50" s="29"/>
      <c r="L50" s="29"/>
      <c r="M50" s="29"/>
      <c r="N50" s="29"/>
      <c r="O50" s="29"/>
      <c r="P50" s="2">
        <f>ROUND(SUM(P48:P49),5)</f>
        <v>24088.32</v>
      </c>
      <c r="Q50" s="2">
        <f>Q49</f>
        <v>24088.32</v>
      </c>
    </row>
    <row r="51" spans="1:17">
      <c r="A51" s="1"/>
      <c r="B51" s="1"/>
      <c r="C51" s="1" t="s">
        <v>112</v>
      </c>
      <c r="D51" s="1"/>
      <c r="E51" s="1"/>
      <c r="F51" s="1"/>
      <c r="G51" s="1"/>
      <c r="H51" s="1"/>
      <c r="I51" s="22"/>
      <c r="J51" s="1"/>
      <c r="K51" s="1"/>
      <c r="L51" s="1"/>
      <c r="M51" s="1"/>
      <c r="N51" s="1"/>
      <c r="O51" s="1"/>
      <c r="P51" s="23"/>
      <c r="Q51" s="23"/>
    </row>
    <row r="52" spans="1:17" ht="15.75" thickBot="1">
      <c r="A52" s="21"/>
      <c r="B52" s="21"/>
      <c r="C52" s="21"/>
      <c r="D52" s="21"/>
      <c r="E52" s="21"/>
      <c r="F52" s="21"/>
      <c r="G52" s="24"/>
      <c r="H52" s="24" t="s">
        <v>427</v>
      </c>
      <c r="I52" s="25">
        <v>45848</v>
      </c>
      <c r="J52" s="24"/>
      <c r="K52" s="24"/>
      <c r="L52" s="24" t="s">
        <v>435</v>
      </c>
      <c r="M52" s="24" t="s">
        <v>418</v>
      </c>
      <c r="N52" s="26"/>
      <c r="O52" s="24" t="s">
        <v>12</v>
      </c>
      <c r="P52" s="28">
        <v>-5729.02</v>
      </c>
      <c r="Q52" s="28">
        <f>ROUND(Q51+P52,5)</f>
        <v>-5729.02</v>
      </c>
    </row>
    <row r="53" spans="1:17">
      <c r="A53" s="29"/>
      <c r="B53" s="29"/>
      <c r="C53" s="29" t="s">
        <v>449</v>
      </c>
      <c r="D53" s="29"/>
      <c r="E53" s="29"/>
      <c r="F53" s="29"/>
      <c r="G53" s="29"/>
      <c r="H53" s="29"/>
      <c r="I53" s="30"/>
      <c r="J53" s="29"/>
      <c r="K53" s="29"/>
      <c r="L53" s="29"/>
      <c r="M53" s="29"/>
      <c r="N53" s="29"/>
      <c r="O53" s="29"/>
      <c r="P53" s="2">
        <f>ROUND(SUM(P51:P52),5)</f>
        <v>-5729.02</v>
      </c>
      <c r="Q53" s="2">
        <f>Q52</f>
        <v>-5729.02</v>
      </c>
    </row>
    <row r="54" spans="1:17">
      <c r="A54" s="1"/>
      <c r="B54" s="1"/>
      <c r="C54" s="1" t="s">
        <v>117</v>
      </c>
      <c r="D54" s="1"/>
      <c r="E54" s="1"/>
      <c r="F54" s="1"/>
      <c r="G54" s="1"/>
      <c r="H54" s="1"/>
      <c r="I54" s="22"/>
      <c r="J54" s="1"/>
      <c r="K54" s="1"/>
      <c r="L54" s="1"/>
      <c r="M54" s="1"/>
      <c r="N54" s="1"/>
      <c r="O54" s="1"/>
      <c r="P54" s="23"/>
      <c r="Q54" s="23"/>
    </row>
    <row r="55" spans="1:17">
      <c r="A55" s="24"/>
      <c r="B55" s="24"/>
      <c r="C55" s="24"/>
      <c r="D55" s="24"/>
      <c r="E55" s="24"/>
      <c r="F55" s="24"/>
      <c r="G55" s="24"/>
      <c r="H55" s="24" t="s">
        <v>427</v>
      </c>
      <c r="I55" s="25">
        <v>45848</v>
      </c>
      <c r="J55" s="24"/>
      <c r="K55" s="24"/>
      <c r="L55" s="24" t="s">
        <v>450</v>
      </c>
      <c r="M55" s="24" t="s">
        <v>418</v>
      </c>
      <c r="N55" s="26"/>
      <c r="O55" s="24" t="s">
        <v>12</v>
      </c>
      <c r="P55" s="27">
        <v>-17.54</v>
      </c>
      <c r="Q55" s="27">
        <f t="shared" ref="Q55:Q60" si="1">ROUND(Q54+P55,5)</f>
        <v>-17.54</v>
      </c>
    </row>
    <row r="56" spans="1:17">
      <c r="A56" s="24"/>
      <c r="B56" s="24"/>
      <c r="C56" s="24"/>
      <c r="D56" s="24"/>
      <c r="E56" s="24"/>
      <c r="F56" s="24"/>
      <c r="G56" s="24"/>
      <c r="H56" s="24" t="s">
        <v>427</v>
      </c>
      <c r="I56" s="25">
        <v>45848</v>
      </c>
      <c r="J56" s="24"/>
      <c r="K56" s="24"/>
      <c r="L56" s="24" t="s">
        <v>451</v>
      </c>
      <c r="M56" s="24" t="s">
        <v>418</v>
      </c>
      <c r="N56" s="26"/>
      <c r="O56" s="24" t="s">
        <v>12</v>
      </c>
      <c r="P56" s="27">
        <v>-484.55</v>
      </c>
      <c r="Q56" s="27">
        <f t="shared" si="1"/>
        <v>-502.09</v>
      </c>
    </row>
    <row r="57" spans="1:17">
      <c r="A57" s="24"/>
      <c r="B57" s="24"/>
      <c r="C57" s="24"/>
      <c r="D57" s="24"/>
      <c r="E57" s="24"/>
      <c r="F57" s="24"/>
      <c r="G57" s="24"/>
      <c r="H57" s="24" t="s">
        <v>427</v>
      </c>
      <c r="I57" s="25">
        <v>45848</v>
      </c>
      <c r="J57" s="24"/>
      <c r="K57" s="24"/>
      <c r="L57" s="24" t="s">
        <v>450</v>
      </c>
      <c r="M57" s="24" t="s">
        <v>418</v>
      </c>
      <c r="N57" s="26"/>
      <c r="O57" s="24" t="s">
        <v>12</v>
      </c>
      <c r="P57" s="27">
        <v>-0.76</v>
      </c>
      <c r="Q57" s="27">
        <f t="shared" si="1"/>
        <v>-502.85</v>
      </c>
    </row>
    <row r="58" spans="1:17">
      <c r="A58" s="24"/>
      <c r="B58" s="24"/>
      <c r="C58" s="24"/>
      <c r="D58" s="24"/>
      <c r="E58" s="24"/>
      <c r="F58" s="24"/>
      <c r="G58" s="24"/>
      <c r="H58" s="24" t="s">
        <v>427</v>
      </c>
      <c r="I58" s="25">
        <v>45848</v>
      </c>
      <c r="J58" s="24"/>
      <c r="K58" s="24"/>
      <c r="L58" s="24" t="s">
        <v>451</v>
      </c>
      <c r="M58" s="24" t="s">
        <v>418</v>
      </c>
      <c r="N58" s="26"/>
      <c r="O58" s="24" t="s">
        <v>12</v>
      </c>
      <c r="P58" s="27">
        <v>-2.56</v>
      </c>
      <c r="Q58" s="27">
        <f t="shared" si="1"/>
        <v>-505.41</v>
      </c>
    </row>
    <row r="59" spans="1:17">
      <c r="A59" s="24"/>
      <c r="B59" s="24"/>
      <c r="C59" s="24"/>
      <c r="D59" s="24"/>
      <c r="E59" s="24"/>
      <c r="F59" s="24"/>
      <c r="G59" s="24"/>
      <c r="H59" s="24" t="s">
        <v>427</v>
      </c>
      <c r="I59" s="25">
        <v>45848</v>
      </c>
      <c r="J59" s="24"/>
      <c r="K59" s="24"/>
      <c r="L59" s="24" t="s">
        <v>450</v>
      </c>
      <c r="M59" s="24" t="s">
        <v>418</v>
      </c>
      <c r="N59" s="26"/>
      <c r="O59" s="24" t="s">
        <v>12</v>
      </c>
      <c r="P59" s="27">
        <v>-1.3</v>
      </c>
      <c r="Q59" s="27">
        <f t="shared" si="1"/>
        <v>-506.71</v>
      </c>
    </row>
    <row r="60" spans="1:17" ht="15.75" thickBot="1">
      <c r="A60" s="24"/>
      <c r="B60" s="24"/>
      <c r="C60" s="24"/>
      <c r="D60" s="24"/>
      <c r="E60" s="24"/>
      <c r="F60" s="24"/>
      <c r="G60" s="24"/>
      <c r="H60" s="24" t="s">
        <v>427</v>
      </c>
      <c r="I60" s="25">
        <v>45848</v>
      </c>
      <c r="J60" s="24"/>
      <c r="K60" s="24"/>
      <c r="L60" s="24" t="s">
        <v>451</v>
      </c>
      <c r="M60" s="24" t="s">
        <v>418</v>
      </c>
      <c r="N60" s="26"/>
      <c r="O60" s="24" t="s">
        <v>12</v>
      </c>
      <c r="P60" s="27">
        <v>-42.9</v>
      </c>
      <c r="Q60" s="27">
        <f t="shared" si="1"/>
        <v>-549.61</v>
      </c>
    </row>
    <row r="61" spans="1:17" ht="15.75" thickBot="1">
      <c r="A61" s="29"/>
      <c r="B61" s="29"/>
      <c r="C61" s="29" t="s">
        <v>452</v>
      </c>
      <c r="D61" s="29"/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29"/>
      <c r="P61" s="3">
        <f>ROUND(SUM(P54:P60),5)</f>
        <v>-549.61</v>
      </c>
      <c r="Q61" s="3">
        <f>Q60</f>
        <v>-549.61</v>
      </c>
    </row>
    <row r="62" spans="1:17">
      <c r="A62" s="29"/>
      <c r="B62" s="29" t="s">
        <v>118</v>
      </c>
      <c r="C62" s="29"/>
      <c r="D62" s="29"/>
      <c r="E62" s="29"/>
      <c r="F62" s="29"/>
      <c r="G62" s="29"/>
      <c r="H62" s="29"/>
      <c r="I62" s="30"/>
      <c r="J62" s="29"/>
      <c r="K62" s="29"/>
      <c r="L62" s="29"/>
      <c r="M62" s="29"/>
      <c r="N62" s="29"/>
      <c r="O62" s="29"/>
      <c r="P62" s="2">
        <f>ROUND(P24+P27+P30+P33+P36+P39+P44+P47+P50+P53+P61,5)</f>
        <v>363324.14</v>
      </c>
      <c r="Q62" s="2">
        <f>ROUND(Q24+Q27+Q30+Q33+Q36+Q39+Q44+Q47+Q50+Q53+Q61,5)</f>
        <v>363324.14</v>
      </c>
    </row>
    <row r="63" spans="1:17">
      <c r="A63" s="1"/>
      <c r="B63" s="1" t="s">
        <v>122</v>
      </c>
      <c r="C63" s="1"/>
      <c r="D63" s="1"/>
      <c r="E63" s="1"/>
      <c r="F63" s="1"/>
      <c r="G63" s="1"/>
      <c r="H63" s="1"/>
      <c r="I63" s="22"/>
      <c r="J63" s="1"/>
      <c r="K63" s="1"/>
      <c r="L63" s="1"/>
      <c r="M63" s="1"/>
      <c r="N63" s="1"/>
      <c r="O63" s="1"/>
      <c r="P63" s="23"/>
      <c r="Q63" s="23"/>
    </row>
    <row r="64" spans="1:17">
      <c r="A64" s="1"/>
      <c r="B64" s="1"/>
      <c r="C64" s="1" t="s">
        <v>123</v>
      </c>
      <c r="D64" s="1"/>
      <c r="E64" s="1"/>
      <c r="F64" s="1"/>
      <c r="G64" s="1"/>
      <c r="H64" s="1"/>
      <c r="I64" s="22"/>
      <c r="J64" s="1"/>
      <c r="K64" s="1"/>
      <c r="L64" s="1"/>
      <c r="M64" s="1"/>
      <c r="N64" s="1"/>
      <c r="O64" s="1"/>
      <c r="P64" s="23"/>
      <c r="Q64" s="23"/>
    </row>
    <row r="65" spans="1:17">
      <c r="A65" s="24"/>
      <c r="B65" s="24"/>
      <c r="C65" s="24"/>
      <c r="D65" s="24"/>
      <c r="E65" s="24"/>
      <c r="F65" s="24"/>
      <c r="G65" s="24"/>
      <c r="H65" s="24" t="s">
        <v>453</v>
      </c>
      <c r="I65" s="25">
        <v>45839</v>
      </c>
      <c r="J65" s="24"/>
      <c r="K65" s="24" t="s">
        <v>454</v>
      </c>
      <c r="L65" s="24" t="s">
        <v>455</v>
      </c>
      <c r="M65" s="24" t="s">
        <v>418</v>
      </c>
      <c r="N65" s="26"/>
      <c r="O65" s="24" t="s">
        <v>41</v>
      </c>
      <c r="P65" s="27">
        <v>-400</v>
      </c>
      <c r="Q65" s="27">
        <f>ROUND(Q64+P65,5)</f>
        <v>-400</v>
      </c>
    </row>
    <row r="66" spans="1:17">
      <c r="A66" s="24"/>
      <c r="B66" s="24"/>
      <c r="C66" s="24"/>
      <c r="D66" s="24"/>
      <c r="E66" s="24"/>
      <c r="F66" s="24"/>
      <c r="G66" s="24"/>
      <c r="H66" s="24" t="s">
        <v>453</v>
      </c>
      <c r="I66" s="25">
        <v>45840</v>
      </c>
      <c r="J66" s="24" t="s">
        <v>456</v>
      </c>
      <c r="K66" s="24" t="s">
        <v>457</v>
      </c>
      <c r="L66" s="24" t="s">
        <v>458</v>
      </c>
      <c r="M66" s="24" t="s">
        <v>418</v>
      </c>
      <c r="N66" s="26"/>
      <c r="O66" s="24" t="s">
        <v>41</v>
      </c>
      <c r="P66" s="27">
        <v>-215.01</v>
      </c>
      <c r="Q66" s="27">
        <f>ROUND(Q65+P66,5)</f>
        <v>-615.01</v>
      </c>
    </row>
    <row r="67" spans="1:17">
      <c r="A67" s="24"/>
      <c r="B67" s="24"/>
      <c r="C67" s="24"/>
      <c r="D67" s="24"/>
      <c r="E67" s="24"/>
      <c r="F67" s="24"/>
      <c r="G67" s="24"/>
      <c r="H67" s="24" t="s">
        <v>453</v>
      </c>
      <c r="I67" s="25">
        <v>45846</v>
      </c>
      <c r="J67" s="24" t="s">
        <v>456</v>
      </c>
      <c r="K67" s="24" t="s">
        <v>459</v>
      </c>
      <c r="L67" s="24" t="s">
        <v>460</v>
      </c>
      <c r="M67" s="24" t="s">
        <v>418</v>
      </c>
      <c r="N67" s="26"/>
      <c r="O67" s="24" t="s">
        <v>41</v>
      </c>
      <c r="P67" s="27">
        <v>-677.9</v>
      </c>
      <c r="Q67" s="27">
        <f>ROUND(Q66+P67,5)</f>
        <v>-1292.9100000000001</v>
      </c>
    </row>
    <row r="68" spans="1:17">
      <c r="A68" s="24"/>
      <c r="B68" s="24"/>
      <c r="C68" s="24"/>
      <c r="D68" s="24"/>
      <c r="E68" s="24"/>
      <c r="F68" s="24"/>
      <c r="G68" s="24"/>
      <c r="H68" s="24" t="s">
        <v>461</v>
      </c>
      <c r="I68" s="25">
        <v>45869</v>
      </c>
      <c r="J68" s="24" t="s">
        <v>462</v>
      </c>
      <c r="K68" s="24" t="s">
        <v>457</v>
      </c>
      <c r="L68" s="24" t="s">
        <v>463</v>
      </c>
      <c r="M68" s="24" t="s">
        <v>418</v>
      </c>
      <c r="N68" s="26"/>
      <c r="O68" s="24" t="s">
        <v>38</v>
      </c>
      <c r="P68" s="27">
        <v>-6.68</v>
      </c>
      <c r="Q68" s="27">
        <f>ROUND(Q67+P68,5)</f>
        <v>-1299.5899999999999</v>
      </c>
    </row>
    <row r="69" spans="1:17" ht="15.75" thickBot="1">
      <c r="A69" s="24"/>
      <c r="B69" s="24"/>
      <c r="C69" s="24"/>
      <c r="D69" s="24"/>
      <c r="E69" s="24"/>
      <c r="F69" s="24"/>
      <c r="G69" s="24"/>
      <c r="H69" s="24" t="s">
        <v>461</v>
      </c>
      <c r="I69" s="25">
        <v>45869</v>
      </c>
      <c r="J69" s="24" t="s">
        <v>462</v>
      </c>
      <c r="K69" s="24" t="s">
        <v>457</v>
      </c>
      <c r="L69" s="24" t="s">
        <v>463</v>
      </c>
      <c r="M69" s="24" t="s">
        <v>418</v>
      </c>
      <c r="N69" s="26"/>
      <c r="O69" s="24" t="s">
        <v>38</v>
      </c>
      <c r="P69" s="28">
        <v>-1.59</v>
      </c>
      <c r="Q69" s="28">
        <f>ROUND(Q68+P69,5)</f>
        <v>-1301.18</v>
      </c>
    </row>
    <row r="70" spans="1:17">
      <c r="A70" s="29"/>
      <c r="B70" s="29"/>
      <c r="C70" s="29" t="s">
        <v>464</v>
      </c>
      <c r="D70" s="29"/>
      <c r="E70" s="29"/>
      <c r="F70" s="29"/>
      <c r="G70" s="29"/>
      <c r="H70" s="29"/>
      <c r="I70" s="30"/>
      <c r="J70" s="29"/>
      <c r="K70" s="29"/>
      <c r="L70" s="29"/>
      <c r="M70" s="29"/>
      <c r="N70" s="29"/>
      <c r="O70" s="29"/>
      <c r="P70" s="2">
        <f>ROUND(SUM(P64:P69),5)</f>
        <v>-1301.18</v>
      </c>
      <c r="Q70" s="2">
        <f>Q69</f>
        <v>-1301.18</v>
      </c>
    </row>
    <row r="71" spans="1:17">
      <c r="A71" s="1"/>
      <c r="B71" s="1"/>
      <c r="C71" s="1" t="s">
        <v>126</v>
      </c>
      <c r="D71" s="1"/>
      <c r="E71" s="1"/>
      <c r="F71" s="1"/>
      <c r="G71" s="1"/>
      <c r="H71" s="1"/>
      <c r="I71" s="22"/>
      <c r="J71" s="1"/>
      <c r="K71" s="1"/>
      <c r="L71" s="1"/>
      <c r="M71" s="1"/>
      <c r="N71" s="1"/>
      <c r="O71" s="1"/>
      <c r="P71" s="23"/>
      <c r="Q71" s="23"/>
    </row>
    <row r="72" spans="1:17">
      <c r="A72" s="24"/>
      <c r="B72" s="24"/>
      <c r="C72" s="24"/>
      <c r="D72" s="24"/>
      <c r="E72" s="24"/>
      <c r="F72" s="24"/>
      <c r="G72" s="24"/>
      <c r="H72" s="24" t="s">
        <v>461</v>
      </c>
      <c r="I72" s="25">
        <v>45849</v>
      </c>
      <c r="J72" s="24" t="s">
        <v>465</v>
      </c>
      <c r="K72" s="24" t="s">
        <v>466</v>
      </c>
      <c r="L72" s="24" t="s">
        <v>467</v>
      </c>
      <c r="M72" s="24" t="s">
        <v>418</v>
      </c>
      <c r="N72" s="26"/>
      <c r="O72" s="24" t="s">
        <v>38</v>
      </c>
      <c r="P72" s="27">
        <v>-5250</v>
      </c>
      <c r="Q72" s="27">
        <f t="shared" ref="Q72:Q77" si="2">ROUND(Q71+P72,5)</f>
        <v>-5250</v>
      </c>
    </row>
    <row r="73" spans="1:17">
      <c r="A73" s="24"/>
      <c r="B73" s="24"/>
      <c r="C73" s="24"/>
      <c r="D73" s="24"/>
      <c r="E73" s="24"/>
      <c r="F73" s="24"/>
      <c r="G73" s="24"/>
      <c r="H73" s="24" t="s">
        <v>453</v>
      </c>
      <c r="I73" s="25">
        <v>45855</v>
      </c>
      <c r="J73" s="24" t="s">
        <v>468</v>
      </c>
      <c r="K73" s="24" t="s">
        <v>469</v>
      </c>
      <c r="L73" s="24" t="s">
        <v>470</v>
      </c>
      <c r="M73" s="24" t="s">
        <v>418</v>
      </c>
      <c r="N73" s="26"/>
      <c r="O73" s="24" t="s">
        <v>41</v>
      </c>
      <c r="P73" s="27">
        <v>-326.58</v>
      </c>
      <c r="Q73" s="27">
        <f t="shared" si="2"/>
        <v>-5576.58</v>
      </c>
    </row>
    <row r="74" spans="1:17">
      <c r="A74" s="24"/>
      <c r="B74" s="24"/>
      <c r="C74" s="24"/>
      <c r="D74" s="24"/>
      <c r="E74" s="24"/>
      <c r="F74" s="24"/>
      <c r="G74" s="24"/>
      <c r="H74" s="24" t="s">
        <v>453</v>
      </c>
      <c r="I74" s="25">
        <v>45861</v>
      </c>
      <c r="J74" s="24" t="s">
        <v>471</v>
      </c>
      <c r="K74" s="24" t="s">
        <v>472</v>
      </c>
      <c r="L74" s="24" t="s">
        <v>473</v>
      </c>
      <c r="M74" s="24" t="s">
        <v>418</v>
      </c>
      <c r="N74" s="26"/>
      <c r="O74" s="24" t="s">
        <v>41</v>
      </c>
      <c r="P74" s="27">
        <v>-67.989999999999995</v>
      </c>
      <c r="Q74" s="27">
        <f t="shared" si="2"/>
        <v>-5644.57</v>
      </c>
    </row>
    <row r="75" spans="1:17">
      <c r="A75" s="24"/>
      <c r="B75" s="24"/>
      <c r="C75" s="24"/>
      <c r="D75" s="24"/>
      <c r="E75" s="24"/>
      <c r="F75" s="24"/>
      <c r="G75" s="24"/>
      <c r="H75" s="24" t="s">
        <v>453</v>
      </c>
      <c r="I75" s="25">
        <v>45861</v>
      </c>
      <c r="J75" s="24" t="s">
        <v>474</v>
      </c>
      <c r="K75" s="24" t="s">
        <v>472</v>
      </c>
      <c r="L75" s="24" t="s">
        <v>475</v>
      </c>
      <c r="M75" s="24" t="s">
        <v>418</v>
      </c>
      <c r="N75" s="26"/>
      <c r="O75" s="24" t="s">
        <v>41</v>
      </c>
      <c r="P75" s="27">
        <v>-44.99</v>
      </c>
      <c r="Q75" s="27">
        <f t="shared" si="2"/>
        <v>-5689.56</v>
      </c>
    </row>
    <row r="76" spans="1:17">
      <c r="A76" s="24"/>
      <c r="B76" s="24"/>
      <c r="C76" s="24"/>
      <c r="D76" s="24"/>
      <c r="E76" s="24"/>
      <c r="F76" s="24"/>
      <c r="G76" s="24"/>
      <c r="H76" s="24" t="s">
        <v>453</v>
      </c>
      <c r="I76" s="25">
        <v>45867</v>
      </c>
      <c r="J76" s="24" t="s">
        <v>476</v>
      </c>
      <c r="K76" s="24" t="s">
        <v>477</v>
      </c>
      <c r="L76" s="24" t="s">
        <v>478</v>
      </c>
      <c r="M76" s="24" t="s">
        <v>418</v>
      </c>
      <c r="N76" s="26"/>
      <c r="O76" s="24" t="s">
        <v>41</v>
      </c>
      <c r="P76" s="27">
        <v>-15.67</v>
      </c>
      <c r="Q76" s="27">
        <f t="shared" si="2"/>
        <v>-5705.23</v>
      </c>
    </row>
    <row r="77" spans="1:17" ht="15.75" thickBot="1">
      <c r="A77" s="24"/>
      <c r="B77" s="24"/>
      <c r="C77" s="24"/>
      <c r="D77" s="24"/>
      <c r="E77" s="24"/>
      <c r="F77" s="24"/>
      <c r="G77" s="24"/>
      <c r="H77" s="24" t="s">
        <v>461</v>
      </c>
      <c r="I77" s="25">
        <v>45869</v>
      </c>
      <c r="J77" s="24" t="s">
        <v>462</v>
      </c>
      <c r="K77" s="24" t="s">
        <v>457</v>
      </c>
      <c r="L77" s="24" t="s">
        <v>463</v>
      </c>
      <c r="M77" s="24" t="s">
        <v>418</v>
      </c>
      <c r="N77" s="26"/>
      <c r="O77" s="24" t="s">
        <v>38</v>
      </c>
      <c r="P77" s="28">
        <v>-4.88</v>
      </c>
      <c r="Q77" s="28">
        <f t="shared" si="2"/>
        <v>-5710.11</v>
      </c>
    </row>
    <row r="78" spans="1:17">
      <c r="A78" s="29"/>
      <c r="B78" s="29"/>
      <c r="C78" s="29" t="s">
        <v>479</v>
      </c>
      <c r="D78" s="29"/>
      <c r="E78" s="29"/>
      <c r="F78" s="29"/>
      <c r="G78" s="29"/>
      <c r="H78" s="29"/>
      <c r="I78" s="30"/>
      <c r="J78" s="29"/>
      <c r="K78" s="29"/>
      <c r="L78" s="29"/>
      <c r="M78" s="29"/>
      <c r="N78" s="29"/>
      <c r="O78" s="29"/>
      <c r="P78" s="2">
        <f>ROUND(SUM(P71:P77),5)</f>
        <v>-5710.11</v>
      </c>
      <c r="Q78" s="2">
        <f>Q77</f>
        <v>-5710.11</v>
      </c>
    </row>
    <row r="79" spans="1:17">
      <c r="A79" s="1"/>
      <c r="B79" s="1"/>
      <c r="C79" s="1" t="s">
        <v>127</v>
      </c>
      <c r="D79" s="1"/>
      <c r="E79" s="1"/>
      <c r="F79" s="1"/>
      <c r="G79" s="1"/>
      <c r="H79" s="1"/>
      <c r="I79" s="22"/>
      <c r="J79" s="1"/>
      <c r="K79" s="1"/>
      <c r="L79" s="1"/>
      <c r="M79" s="1"/>
      <c r="N79" s="1"/>
      <c r="O79" s="1"/>
      <c r="P79" s="23"/>
      <c r="Q79" s="23"/>
    </row>
    <row r="80" spans="1:17">
      <c r="A80" s="24"/>
      <c r="B80" s="24"/>
      <c r="C80" s="24"/>
      <c r="D80" s="24"/>
      <c r="E80" s="24"/>
      <c r="F80" s="24"/>
      <c r="G80" s="24"/>
      <c r="H80" s="24" t="s">
        <v>453</v>
      </c>
      <c r="I80" s="25">
        <v>45840</v>
      </c>
      <c r="J80" s="24" t="s">
        <v>456</v>
      </c>
      <c r="K80" s="24" t="s">
        <v>457</v>
      </c>
      <c r="L80" s="24" t="s">
        <v>480</v>
      </c>
      <c r="M80" s="24" t="s">
        <v>418</v>
      </c>
      <c r="N80" s="26"/>
      <c r="O80" s="24" t="s">
        <v>41</v>
      </c>
      <c r="P80" s="27">
        <v>-43.64</v>
      </c>
      <c r="Q80" s="27">
        <f>ROUND(Q79+P80,5)</f>
        <v>-43.64</v>
      </c>
    </row>
    <row r="81" spans="1:17">
      <c r="A81" s="24"/>
      <c r="B81" s="24"/>
      <c r="C81" s="24"/>
      <c r="D81" s="24"/>
      <c r="E81" s="24"/>
      <c r="F81" s="24"/>
      <c r="G81" s="24"/>
      <c r="H81" s="24" t="s">
        <v>453</v>
      </c>
      <c r="I81" s="25">
        <v>45854</v>
      </c>
      <c r="J81" s="24" t="s">
        <v>481</v>
      </c>
      <c r="K81" s="24" t="s">
        <v>482</v>
      </c>
      <c r="L81" s="24" t="s">
        <v>483</v>
      </c>
      <c r="M81" s="24" t="s">
        <v>418</v>
      </c>
      <c r="N81" s="26"/>
      <c r="O81" s="24" t="s">
        <v>41</v>
      </c>
      <c r="P81" s="27">
        <v>-48.55</v>
      </c>
      <c r="Q81" s="27">
        <f>ROUND(Q80+P81,5)</f>
        <v>-92.19</v>
      </c>
    </row>
    <row r="82" spans="1:17" ht="15.75" thickBot="1">
      <c r="A82" s="24"/>
      <c r="B82" s="24"/>
      <c r="C82" s="24"/>
      <c r="D82" s="24"/>
      <c r="E82" s="24"/>
      <c r="F82" s="24"/>
      <c r="G82" s="24"/>
      <c r="H82" s="24" t="s">
        <v>453</v>
      </c>
      <c r="I82" s="25">
        <v>45854</v>
      </c>
      <c r="J82" s="24" t="s">
        <v>484</v>
      </c>
      <c r="K82" s="24" t="s">
        <v>482</v>
      </c>
      <c r="L82" s="24" t="s">
        <v>485</v>
      </c>
      <c r="M82" s="24" t="s">
        <v>418</v>
      </c>
      <c r="N82" s="26"/>
      <c r="O82" s="24" t="s">
        <v>41</v>
      </c>
      <c r="P82" s="27">
        <v>-17.39</v>
      </c>
      <c r="Q82" s="27">
        <f>ROUND(Q81+P82,5)</f>
        <v>-109.58</v>
      </c>
    </row>
    <row r="83" spans="1:17" ht="15.75" thickBot="1">
      <c r="A83" s="29"/>
      <c r="B83" s="29"/>
      <c r="C83" s="29" t="s">
        <v>486</v>
      </c>
      <c r="D83" s="29"/>
      <c r="E83" s="29"/>
      <c r="F83" s="29"/>
      <c r="G83" s="29"/>
      <c r="H83" s="29"/>
      <c r="I83" s="30"/>
      <c r="J83" s="29"/>
      <c r="K83" s="29"/>
      <c r="L83" s="29"/>
      <c r="M83" s="29"/>
      <c r="N83" s="29"/>
      <c r="O83" s="29"/>
      <c r="P83" s="3">
        <f>ROUND(SUM(P79:P82),5)</f>
        <v>-109.58</v>
      </c>
      <c r="Q83" s="3">
        <f>Q82</f>
        <v>-109.58</v>
      </c>
    </row>
    <row r="84" spans="1:17">
      <c r="A84" s="29"/>
      <c r="B84" s="29" t="s">
        <v>131</v>
      </c>
      <c r="C84" s="29"/>
      <c r="D84" s="29"/>
      <c r="E84" s="29"/>
      <c r="F84" s="29"/>
      <c r="G84" s="29"/>
      <c r="H84" s="29"/>
      <c r="I84" s="30"/>
      <c r="J84" s="29"/>
      <c r="K84" s="29"/>
      <c r="L84" s="29"/>
      <c r="M84" s="29"/>
      <c r="N84" s="29"/>
      <c r="O84" s="29"/>
      <c r="P84" s="2">
        <f>ROUND(P70+P78+P83,5)</f>
        <v>-7120.87</v>
      </c>
      <c r="Q84" s="2">
        <f>ROUND(Q70+Q78+Q83,5)</f>
        <v>-7120.87</v>
      </c>
    </row>
    <row r="85" spans="1:17">
      <c r="A85" s="1"/>
      <c r="B85" s="1" t="s">
        <v>132</v>
      </c>
      <c r="C85" s="1"/>
      <c r="D85" s="1"/>
      <c r="E85" s="1"/>
      <c r="F85" s="1"/>
      <c r="G85" s="1"/>
      <c r="H85" s="1"/>
      <c r="I85" s="22"/>
      <c r="J85" s="1"/>
      <c r="K85" s="1"/>
      <c r="L85" s="1"/>
      <c r="M85" s="1"/>
      <c r="N85" s="1"/>
      <c r="O85" s="1"/>
      <c r="P85" s="23"/>
      <c r="Q85" s="23"/>
    </row>
    <row r="86" spans="1:17">
      <c r="A86" s="1"/>
      <c r="B86" s="1"/>
      <c r="C86" s="1" t="s">
        <v>133</v>
      </c>
      <c r="D86" s="1"/>
      <c r="E86" s="1"/>
      <c r="F86" s="1"/>
      <c r="G86" s="1"/>
      <c r="H86" s="1"/>
      <c r="I86" s="22"/>
      <c r="J86" s="1"/>
      <c r="K86" s="1"/>
      <c r="L86" s="1"/>
      <c r="M86" s="1"/>
      <c r="N86" s="1"/>
      <c r="O86" s="1"/>
      <c r="P86" s="23"/>
      <c r="Q86" s="23"/>
    </row>
    <row r="87" spans="1:17">
      <c r="A87" s="24"/>
      <c r="B87" s="24"/>
      <c r="C87" s="24"/>
      <c r="D87" s="24"/>
      <c r="E87" s="24"/>
      <c r="F87" s="24"/>
      <c r="G87" s="24"/>
      <c r="H87" s="24" t="s">
        <v>453</v>
      </c>
      <c r="I87" s="25">
        <v>45846</v>
      </c>
      <c r="J87" s="24" t="s">
        <v>456</v>
      </c>
      <c r="K87" s="24" t="s">
        <v>459</v>
      </c>
      <c r="L87" s="24" t="s">
        <v>487</v>
      </c>
      <c r="M87" s="24" t="s">
        <v>418</v>
      </c>
      <c r="N87" s="26"/>
      <c r="O87" s="24" t="s">
        <v>41</v>
      </c>
      <c r="P87" s="27">
        <v>-9.09</v>
      </c>
      <c r="Q87" s="27">
        <f>ROUND(Q86+P87,5)</f>
        <v>-9.09</v>
      </c>
    </row>
    <row r="88" spans="1:17" ht="15.75" thickBot="1">
      <c r="A88" s="24"/>
      <c r="B88" s="24"/>
      <c r="C88" s="24"/>
      <c r="D88" s="24"/>
      <c r="E88" s="24"/>
      <c r="F88" s="24"/>
      <c r="G88" s="24"/>
      <c r="H88" s="24" t="s">
        <v>453</v>
      </c>
      <c r="I88" s="25">
        <v>45846</v>
      </c>
      <c r="J88" s="24" t="s">
        <v>456</v>
      </c>
      <c r="K88" s="24" t="s">
        <v>459</v>
      </c>
      <c r="L88" s="24" t="s">
        <v>488</v>
      </c>
      <c r="M88" s="24" t="s">
        <v>418</v>
      </c>
      <c r="N88" s="26"/>
      <c r="O88" s="24" t="s">
        <v>41</v>
      </c>
      <c r="P88" s="28">
        <v>-45.98</v>
      </c>
      <c r="Q88" s="28">
        <f>ROUND(Q87+P88,5)</f>
        <v>-55.07</v>
      </c>
    </row>
    <row r="89" spans="1:17">
      <c r="A89" s="29"/>
      <c r="B89" s="29"/>
      <c r="C89" s="29" t="s">
        <v>489</v>
      </c>
      <c r="D89" s="29"/>
      <c r="E89" s="29"/>
      <c r="F89" s="29"/>
      <c r="G89" s="29"/>
      <c r="H89" s="29"/>
      <c r="I89" s="30"/>
      <c r="J89" s="29"/>
      <c r="K89" s="29"/>
      <c r="L89" s="29"/>
      <c r="M89" s="29"/>
      <c r="N89" s="29"/>
      <c r="O89" s="29"/>
      <c r="P89" s="2">
        <f>ROUND(SUM(P86:P88),5)</f>
        <v>-55.07</v>
      </c>
      <c r="Q89" s="2">
        <f>Q88</f>
        <v>-55.07</v>
      </c>
    </row>
    <row r="90" spans="1:17">
      <c r="A90" s="1"/>
      <c r="B90" s="1"/>
      <c r="C90" s="1" t="s">
        <v>134</v>
      </c>
      <c r="D90" s="1"/>
      <c r="E90" s="1"/>
      <c r="F90" s="1"/>
      <c r="G90" s="1"/>
      <c r="H90" s="1"/>
      <c r="I90" s="22"/>
      <c r="J90" s="1"/>
      <c r="K90" s="1"/>
      <c r="L90" s="1"/>
      <c r="M90" s="1"/>
      <c r="N90" s="1"/>
      <c r="O90" s="1"/>
      <c r="P90" s="23"/>
      <c r="Q90" s="23"/>
    </row>
    <row r="91" spans="1:17">
      <c r="A91" s="24"/>
      <c r="B91" s="24"/>
      <c r="C91" s="24"/>
      <c r="D91" s="24"/>
      <c r="E91" s="24"/>
      <c r="F91" s="24"/>
      <c r="G91" s="24"/>
      <c r="H91" s="24" t="s">
        <v>453</v>
      </c>
      <c r="I91" s="25">
        <v>45846</v>
      </c>
      <c r="J91" s="24" t="s">
        <v>456</v>
      </c>
      <c r="K91" s="24" t="s">
        <v>459</v>
      </c>
      <c r="L91" s="24" t="s">
        <v>490</v>
      </c>
      <c r="M91" s="24" t="s">
        <v>418</v>
      </c>
      <c r="N91" s="26"/>
      <c r="O91" s="24" t="s">
        <v>41</v>
      </c>
      <c r="P91" s="27">
        <v>-87.69</v>
      </c>
      <c r="Q91" s="27">
        <f>ROUND(Q90+P91,5)</f>
        <v>-87.69</v>
      </c>
    </row>
    <row r="92" spans="1:17" ht="15.75" thickBot="1">
      <c r="A92" s="24"/>
      <c r="B92" s="24"/>
      <c r="C92" s="24"/>
      <c r="D92" s="24"/>
      <c r="E92" s="24"/>
      <c r="F92" s="24"/>
      <c r="G92" s="24"/>
      <c r="H92" s="24" t="s">
        <v>453</v>
      </c>
      <c r="I92" s="25">
        <v>45859</v>
      </c>
      <c r="J92" s="24" t="s">
        <v>491</v>
      </c>
      <c r="K92" s="24" t="s">
        <v>492</v>
      </c>
      <c r="L92" s="24" t="s">
        <v>493</v>
      </c>
      <c r="M92" s="24" t="s">
        <v>418</v>
      </c>
      <c r="N92" s="26"/>
      <c r="O92" s="24" t="s">
        <v>41</v>
      </c>
      <c r="P92" s="28">
        <v>-119.99</v>
      </c>
      <c r="Q92" s="28">
        <f>ROUND(Q91+P92,5)</f>
        <v>-207.68</v>
      </c>
    </row>
    <row r="93" spans="1:17">
      <c r="A93" s="29"/>
      <c r="B93" s="29"/>
      <c r="C93" s="29" t="s">
        <v>494</v>
      </c>
      <c r="D93" s="29"/>
      <c r="E93" s="29"/>
      <c r="F93" s="29"/>
      <c r="G93" s="29"/>
      <c r="H93" s="29"/>
      <c r="I93" s="30"/>
      <c r="J93" s="29"/>
      <c r="K93" s="29"/>
      <c r="L93" s="29"/>
      <c r="M93" s="29"/>
      <c r="N93" s="29"/>
      <c r="O93" s="29"/>
      <c r="P93" s="2">
        <f>ROUND(SUM(P90:P92),5)</f>
        <v>-207.68</v>
      </c>
      <c r="Q93" s="2">
        <f>Q92</f>
        <v>-207.68</v>
      </c>
    </row>
    <row r="94" spans="1:17">
      <c r="A94" s="1"/>
      <c r="B94" s="1"/>
      <c r="C94" s="1" t="s">
        <v>135</v>
      </c>
      <c r="D94" s="1"/>
      <c r="E94" s="1"/>
      <c r="F94" s="1"/>
      <c r="G94" s="1"/>
      <c r="H94" s="1"/>
      <c r="I94" s="22"/>
      <c r="J94" s="1"/>
      <c r="K94" s="1"/>
      <c r="L94" s="1"/>
      <c r="M94" s="1"/>
      <c r="N94" s="1"/>
      <c r="O94" s="1"/>
      <c r="P94" s="23"/>
      <c r="Q94" s="23"/>
    </row>
    <row r="95" spans="1:17">
      <c r="A95" s="24"/>
      <c r="B95" s="24"/>
      <c r="C95" s="24"/>
      <c r="D95" s="24"/>
      <c r="E95" s="24"/>
      <c r="F95" s="24"/>
      <c r="G95" s="24"/>
      <c r="H95" s="24" t="s">
        <v>461</v>
      </c>
      <c r="I95" s="25">
        <v>45839</v>
      </c>
      <c r="J95" s="24" t="s">
        <v>495</v>
      </c>
      <c r="K95" s="24" t="s">
        <v>496</v>
      </c>
      <c r="L95" s="24" t="s">
        <v>497</v>
      </c>
      <c r="M95" s="24" t="s">
        <v>418</v>
      </c>
      <c r="N95" s="26"/>
      <c r="O95" s="24" t="s">
        <v>38</v>
      </c>
      <c r="P95" s="27">
        <v>-33.61</v>
      </c>
      <c r="Q95" s="27">
        <f t="shared" ref="Q95:Q103" si="3">ROUND(Q94+P95,5)</f>
        <v>-33.61</v>
      </c>
    </row>
    <row r="96" spans="1:17">
      <c r="A96" s="24"/>
      <c r="B96" s="24"/>
      <c r="C96" s="24"/>
      <c r="D96" s="24"/>
      <c r="E96" s="24"/>
      <c r="F96" s="24"/>
      <c r="G96" s="24"/>
      <c r="H96" s="24" t="s">
        <v>461</v>
      </c>
      <c r="I96" s="25">
        <v>45855</v>
      </c>
      <c r="J96" s="24" t="s">
        <v>498</v>
      </c>
      <c r="K96" s="24" t="s">
        <v>499</v>
      </c>
      <c r="L96" s="24" t="s">
        <v>500</v>
      </c>
      <c r="M96" s="24" t="s">
        <v>418</v>
      </c>
      <c r="N96" s="26"/>
      <c r="O96" s="24" t="s">
        <v>38</v>
      </c>
      <c r="P96" s="27">
        <v>-123.49</v>
      </c>
      <c r="Q96" s="27">
        <f t="shared" si="3"/>
        <v>-157.1</v>
      </c>
    </row>
    <row r="97" spans="1:17">
      <c r="A97" s="24"/>
      <c r="B97" s="24"/>
      <c r="C97" s="24"/>
      <c r="D97" s="24"/>
      <c r="E97" s="24"/>
      <c r="F97" s="24"/>
      <c r="G97" s="24"/>
      <c r="H97" s="24" t="s">
        <v>453</v>
      </c>
      <c r="I97" s="25">
        <v>45860</v>
      </c>
      <c r="J97" s="24" t="s">
        <v>501</v>
      </c>
      <c r="K97" s="24" t="s">
        <v>502</v>
      </c>
      <c r="L97" s="24" t="s">
        <v>503</v>
      </c>
      <c r="M97" s="24" t="s">
        <v>418</v>
      </c>
      <c r="N97" s="26"/>
      <c r="O97" s="24" t="s">
        <v>41</v>
      </c>
      <c r="P97" s="27">
        <v>-14.55</v>
      </c>
      <c r="Q97" s="27">
        <f t="shared" si="3"/>
        <v>-171.65</v>
      </c>
    </row>
    <row r="98" spans="1:17">
      <c r="A98" s="24"/>
      <c r="B98" s="24"/>
      <c r="C98" s="24"/>
      <c r="D98" s="24"/>
      <c r="E98" s="24"/>
      <c r="F98" s="24"/>
      <c r="G98" s="24"/>
      <c r="H98" s="24" t="s">
        <v>453</v>
      </c>
      <c r="I98" s="25">
        <v>45861</v>
      </c>
      <c r="J98" s="24" t="s">
        <v>504</v>
      </c>
      <c r="K98" s="24" t="s">
        <v>505</v>
      </c>
      <c r="L98" s="24" t="s">
        <v>506</v>
      </c>
      <c r="M98" s="24" t="s">
        <v>418</v>
      </c>
      <c r="N98" s="26"/>
      <c r="O98" s="24" t="s">
        <v>41</v>
      </c>
      <c r="P98" s="27">
        <v>-20.95</v>
      </c>
      <c r="Q98" s="27">
        <f t="shared" si="3"/>
        <v>-192.6</v>
      </c>
    </row>
    <row r="99" spans="1:17">
      <c r="A99" s="24"/>
      <c r="B99" s="24"/>
      <c r="C99" s="24"/>
      <c r="D99" s="24"/>
      <c r="E99" s="24"/>
      <c r="F99" s="24"/>
      <c r="G99" s="24"/>
      <c r="H99" s="24" t="s">
        <v>453</v>
      </c>
      <c r="I99" s="25">
        <v>45861</v>
      </c>
      <c r="J99" s="24" t="s">
        <v>471</v>
      </c>
      <c r="K99" s="24" t="s">
        <v>472</v>
      </c>
      <c r="L99" s="24" t="s">
        <v>506</v>
      </c>
      <c r="M99" s="24" t="s">
        <v>418</v>
      </c>
      <c r="N99" s="26"/>
      <c r="O99" s="24" t="s">
        <v>41</v>
      </c>
      <c r="P99" s="27">
        <v>-8.68</v>
      </c>
      <c r="Q99" s="27">
        <f t="shared" si="3"/>
        <v>-201.28</v>
      </c>
    </row>
    <row r="100" spans="1:17">
      <c r="A100" s="24"/>
      <c r="B100" s="24"/>
      <c r="C100" s="24"/>
      <c r="D100" s="24"/>
      <c r="E100" s="24"/>
      <c r="F100" s="24"/>
      <c r="G100" s="24"/>
      <c r="H100" s="24" t="s">
        <v>453</v>
      </c>
      <c r="I100" s="25">
        <v>45862</v>
      </c>
      <c r="J100" s="24" t="s">
        <v>507</v>
      </c>
      <c r="K100" s="24" t="s">
        <v>508</v>
      </c>
      <c r="L100" s="24" t="s">
        <v>506</v>
      </c>
      <c r="M100" s="24" t="s">
        <v>418</v>
      </c>
      <c r="N100" s="26"/>
      <c r="O100" s="24" t="s">
        <v>41</v>
      </c>
      <c r="P100" s="27">
        <v>-18</v>
      </c>
      <c r="Q100" s="27">
        <f t="shared" si="3"/>
        <v>-219.28</v>
      </c>
    </row>
    <row r="101" spans="1:17">
      <c r="A101" s="24"/>
      <c r="B101" s="24"/>
      <c r="C101" s="24"/>
      <c r="D101" s="24"/>
      <c r="E101" s="24"/>
      <c r="F101" s="24"/>
      <c r="G101" s="24"/>
      <c r="H101" s="24" t="s">
        <v>461</v>
      </c>
      <c r="I101" s="25">
        <v>45862</v>
      </c>
      <c r="J101" s="24" t="s">
        <v>509</v>
      </c>
      <c r="K101" s="24" t="s">
        <v>510</v>
      </c>
      <c r="L101" s="24" t="s">
        <v>506</v>
      </c>
      <c r="M101" s="24" t="s">
        <v>418</v>
      </c>
      <c r="N101" s="26"/>
      <c r="O101" s="24" t="s">
        <v>38</v>
      </c>
      <c r="P101" s="27">
        <v>-18.27</v>
      </c>
      <c r="Q101" s="27">
        <f t="shared" si="3"/>
        <v>-237.55</v>
      </c>
    </row>
    <row r="102" spans="1:17">
      <c r="A102" s="24"/>
      <c r="B102" s="24"/>
      <c r="C102" s="24"/>
      <c r="D102" s="24"/>
      <c r="E102" s="24"/>
      <c r="F102" s="24"/>
      <c r="G102" s="24"/>
      <c r="H102" s="24" t="s">
        <v>453</v>
      </c>
      <c r="I102" s="25">
        <v>45862</v>
      </c>
      <c r="J102" s="24" t="s">
        <v>509</v>
      </c>
      <c r="K102" s="24" t="s">
        <v>510</v>
      </c>
      <c r="L102" s="24" t="s">
        <v>511</v>
      </c>
      <c r="M102" s="24" t="s">
        <v>418</v>
      </c>
      <c r="N102" s="26"/>
      <c r="O102" s="24" t="s">
        <v>41</v>
      </c>
      <c r="P102" s="27">
        <v>-18.27</v>
      </c>
      <c r="Q102" s="27">
        <f t="shared" si="3"/>
        <v>-255.82</v>
      </c>
    </row>
    <row r="103" spans="1:17" ht="15.75" thickBot="1">
      <c r="A103" s="24"/>
      <c r="B103" s="24"/>
      <c r="C103" s="24"/>
      <c r="D103" s="24"/>
      <c r="E103" s="24"/>
      <c r="F103" s="24"/>
      <c r="G103" s="24"/>
      <c r="H103" s="24" t="s">
        <v>453</v>
      </c>
      <c r="I103" s="25">
        <v>45869</v>
      </c>
      <c r="J103" s="24" t="s">
        <v>512</v>
      </c>
      <c r="K103" s="24" t="s">
        <v>513</v>
      </c>
      <c r="L103" s="24" t="s">
        <v>506</v>
      </c>
      <c r="M103" s="24" t="s">
        <v>418</v>
      </c>
      <c r="N103" s="26"/>
      <c r="O103" s="24" t="s">
        <v>41</v>
      </c>
      <c r="P103" s="28">
        <v>-84.69</v>
      </c>
      <c r="Q103" s="28">
        <f t="shared" si="3"/>
        <v>-340.51</v>
      </c>
    </row>
    <row r="104" spans="1:17">
      <c r="A104" s="29"/>
      <c r="B104" s="29"/>
      <c r="C104" s="29" t="s">
        <v>514</v>
      </c>
      <c r="D104" s="29"/>
      <c r="E104" s="29"/>
      <c r="F104" s="29"/>
      <c r="G104" s="29"/>
      <c r="H104" s="29"/>
      <c r="I104" s="30"/>
      <c r="J104" s="29"/>
      <c r="K104" s="29"/>
      <c r="L104" s="29"/>
      <c r="M104" s="29"/>
      <c r="N104" s="29"/>
      <c r="O104" s="29"/>
      <c r="P104" s="2">
        <f>ROUND(SUM(P94:P103),5)</f>
        <v>-340.51</v>
      </c>
      <c r="Q104" s="2">
        <f>Q103</f>
        <v>-340.51</v>
      </c>
    </row>
    <row r="105" spans="1:17">
      <c r="A105" s="1"/>
      <c r="B105" s="1"/>
      <c r="C105" s="1" t="s">
        <v>139</v>
      </c>
      <c r="D105" s="1"/>
      <c r="E105" s="1"/>
      <c r="F105" s="1"/>
      <c r="G105" s="1"/>
      <c r="H105" s="1"/>
      <c r="I105" s="22"/>
      <c r="J105" s="1"/>
      <c r="K105" s="1"/>
      <c r="L105" s="1"/>
      <c r="M105" s="1"/>
      <c r="N105" s="1"/>
      <c r="O105" s="1"/>
      <c r="P105" s="23"/>
      <c r="Q105" s="23"/>
    </row>
    <row r="106" spans="1:17">
      <c r="A106" s="1"/>
      <c r="B106" s="1"/>
      <c r="C106" s="1"/>
      <c r="D106" s="1" t="s">
        <v>140</v>
      </c>
      <c r="E106" s="1"/>
      <c r="F106" s="1"/>
      <c r="G106" s="1"/>
      <c r="H106" s="1"/>
      <c r="I106" s="22"/>
      <c r="J106" s="1"/>
      <c r="K106" s="1"/>
      <c r="L106" s="1"/>
      <c r="M106" s="1"/>
      <c r="N106" s="1"/>
      <c r="O106" s="1"/>
      <c r="P106" s="23"/>
      <c r="Q106" s="23"/>
    </row>
    <row r="107" spans="1:17">
      <c r="A107" s="24"/>
      <c r="B107" s="24"/>
      <c r="C107" s="24"/>
      <c r="D107" s="24"/>
      <c r="E107" s="24"/>
      <c r="F107" s="24"/>
      <c r="G107" s="24"/>
      <c r="H107" s="24" t="s">
        <v>427</v>
      </c>
      <c r="I107" s="25">
        <v>45848</v>
      </c>
      <c r="J107" s="24"/>
      <c r="K107" s="24"/>
      <c r="L107" s="24" t="s">
        <v>515</v>
      </c>
      <c r="M107" s="24" t="s">
        <v>418</v>
      </c>
      <c r="N107" s="26"/>
      <c r="O107" s="24" t="s">
        <v>12</v>
      </c>
      <c r="P107" s="27">
        <v>-4790.26</v>
      </c>
      <c r="Q107" s="27">
        <f>ROUND(Q106+P107,5)</f>
        <v>-4790.26</v>
      </c>
    </row>
    <row r="108" spans="1:17">
      <c r="A108" s="24"/>
      <c r="B108" s="24"/>
      <c r="C108" s="24"/>
      <c r="D108" s="24"/>
      <c r="E108" s="24"/>
      <c r="F108" s="24"/>
      <c r="G108" s="24"/>
      <c r="H108" s="24" t="s">
        <v>427</v>
      </c>
      <c r="I108" s="25">
        <v>45848</v>
      </c>
      <c r="J108" s="24"/>
      <c r="K108" s="24"/>
      <c r="L108" s="24" t="s">
        <v>516</v>
      </c>
      <c r="M108" s="24" t="s">
        <v>418</v>
      </c>
      <c r="N108" s="26"/>
      <c r="O108" s="24" t="s">
        <v>12</v>
      </c>
      <c r="P108" s="27">
        <v>-208.03</v>
      </c>
      <c r="Q108" s="27">
        <f>ROUND(Q107+P108,5)</f>
        <v>-4998.29</v>
      </c>
    </row>
    <row r="109" spans="1:17" ht="15.75" thickBot="1">
      <c r="A109" s="24"/>
      <c r="B109" s="24"/>
      <c r="C109" s="24"/>
      <c r="D109" s="24"/>
      <c r="E109" s="24"/>
      <c r="F109" s="24"/>
      <c r="G109" s="24"/>
      <c r="H109" s="24" t="s">
        <v>427</v>
      </c>
      <c r="I109" s="25">
        <v>45848</v>
      </c>
      <c r="J109" s="24"/>
      <c r="K109" s="24"/>
      <c r="L109" s="24" t="s">
        <v>515</v>
      </c>
      <c r="M109" s="24" t="s">
        <v>418</v>
      </c>
      <c r="N109" s="26"/>
      <c r="O109" s="24" t="s">
        <v>12</v>
      </c>
      <c r="P109" s="27">
        <v>-354.61</v>
      </c>
      <c r="Q109" s="27">
        <f>ROUND(Q108+P109,5)</f>
        <v>-5352.9</v>
      </c>
    </row>
    <row r="110" spans="1:17" ht="15.75" thickBot="1">
      <c r="A110" s="29"/>
      <c r="B110" s="29"/>
      <c r="C110" s="29"/>
      <c r="D110" s="29" t="s">
        <v>517</v>
      </c>
      <c r="E110" s="29"/>
      <c r="F110" s="29"/>
      <c r="G110" s="29"/>
      <c r="H110" s="29"/>
      <c r="I110" s="30"/>
      <c r="J110" s="29"/>
      <c r="K110" s="29"/>
      <c r="L110" s="29"/>
      <c r="M110" s="29"/>
      <c r="N110" s="29"/>
      <c r="O110" s="29"/>
      <c r="P110" s="3">
        <f>ROUND(SUM(P106:P109),5)</f>
        <v>-5352.9</v>
      </c>
      <c r="Q110" s="3">
        <f>Q109</f>
        <v>-5352.9</v>
      </c>
    </row>
    <row r="111" spans="1:17">
      <c r="A111" s="29"/>
      <c r="B111" s="29"/>
      <c r="C111" s="29" t="s">
        <v>143</v>
      </c>
      <c r="D111" s="29"/>
      <c r="E111" s="29"/>
      <c r="F111" s="29"/>
      <c r="G111" s="29"/>
      <c r="H111" s="29"/>
      <c r="I111" s="30"/>
      <c r="J111" s="29"/>
      <c r="K111" s="29"/>
      <c r="L111" s="29"/>
      <c r="M111" s="29"/>
      <c r="N111" s="29"/>
      <c r="O111" s="29"/>
      <c r="P111" s="2">
        <f>P110</f>
        <v>-5352.9</v>
      </c>
      <c r="Q111" s="2">
        <f>Q110</f>
        <v>-5352.9</v>
      </c>
    </row>
    <row r="112" spans="1:17">
      <c r="A112" s="1"/>
      <c r="B112" s="1"/>
      <c r="C112" s="1" t="s">
        <v>144</v>
      </c>
      <c r="D112" s="1"/>
      <c r="E112" s="1"/>
      <c r="F112" s="1"/>
      <c r="G112" s="1"/>
      <c r="H112" s="1"/>
      <c r="I112" s="22"/>
      <c r="J112" s="1"/>
      <c r="K112" s="1"/>
      <c r="L112" s="1"/>
      <c r="M112" s="1"/>
      <c r="N112" s="1"/>
      <c r="O112" s="1"/>
      <c r="P112" s="23"/>
      <c r="Q112" s="23"/>
    </row>
    <row r="113" spans="1:17">
      <c r="A113" s="1"/>
      <c r="B113" s="1"/>
      <c r="C113" s="1"/>
      <c r="D113" s="1" t="s">
        <v>149</v>
      </c>
      <c r="E113" s="1"/>
      <c r="F113" s="1"/>
      <c r="G113" s="1"/>
      <c r="H113" s="1"/>
      <c r="I113" s="22"/>
      <c r="J113" s="1"/>
      <c r="K113" s="1"/>
      <c r="L113" s="1"/>
      <c r="M113" s="1"/>
      <c r="N113" s="1"/>
      <c r="O113" s="1"/>
      <c r="P113" s="23"/>
      <c r="Q113" s="23"/>
    </row>
    <row r="114" spans="1:17" ht="15.75" thickBot="1">
      <c r="A114" s="21"/>
      <c r="B114" s="21"/>
      <c r="C114" s="21"/>
      <c r="D114" s="21"/>
      <c r="E114" s="21"/>
      <c r="F114" s="21"/>
      <c r="G114" s="24"/>
      <c r="H114" s="24" t="s">
        <v>461</v>
      </c>
      <c r="I114" s="25">
        <v>45845</v>
      </c>
      <c r="J114" s="24" t="s">
        <v>518</v>
      </c>
      <c r="K114" s="24" t="s">
        <v>519</v>
      </c>
      <c r="L114" s="24" t="s">
        <v>462</v>
      </c>
      <c r="M114" s="24" t="s">
        <v>418</v>
      </c>
      <c r="N114" s="26"/>
      <c r="O114" s="24" t="s">
        <v>38</v>
      </c>
      <c r="P114" s="27">
        <v>-2462</v>
      </c>
      <c r="Q114" s="27">
        <f>ROUND(Q113+P114,5)</f>
        <v>-2462</v>
      </c>
    </row>
    <row r="115" spans="1:17" ht="15.75" thickBot="1">
      <c r="A115" s="29"/>
      <c r="B115" s="29"/>
      <c r="C115" s="29"/>
      <c r="D115" s="29" t="s">
        <v>520</v>
      </c>
      <c r="E115" s="29"/>
      <c r="F115" s="29"/>
      <c r="G115" s="29"/>
      <c r="H115" s="29"/>
      <c r="I115" s="30"/>
      <c r="J115" s="29"/>
      <c r="K115" s="29"/>
      <c r="L115" s="29"/>
      <c r="M115" s="29"/>
      <c r="N115" s="29"/>
      <c r="O115" s="29"/>
      <c r="P115" s="3">
        <f>ROUND(SUM(P113:P114),5)</f>
        <v>-2462</v>
      </c>
      <c r="Q115" s="3">
        <f>Q114</f>
        <v>-2462</v>
      </c>
    </row>
    <row r="116" spans="1:17">
      <c r="A116" s="29"/>
      <c r="B116" s="29"/>
      <c r="C116" s="29" t="s">
        <v>151</v>
      </c>
      <c r="D116" s="29"/>
      <c r="E116" s="29"/>
      <c r="F116" s="29"/>
      <c r="G116" s="29"/>
      <c r="H116" s="29"/>
      <c r="I116" s="30"/>
      <c r="J116" s="29"/>
      <c r="K116" s="29"/>
      <c r="L116" s="29"/>
      <c r="M116" s="29"/>
      <c r="N116" s="29"/>
      <c r="O116" s="29"/>
      <c r="P116" s="2">
        <f>P115</f>
        <v>-2462</v>
      </c>
      <c r="Q116" s="2">
        <f>Q115</f>
        <v>-2462</v>
      </c>
    </row>
    <row r="117" spans="1:17">
      <c r="A117" s="1"/>
      <c r="B117" s="1"/>
      <c r="C117" s="1" t="s">
        <v>152</v>
      </c>
      <c r="D117" s="1"/>
      <c r="E117" s="1"/>
      <c r="F117" s="1"/>
      <c r="G117" s="1"/>
      <c r="H117" s="1"/>
      <c r="I117" s="22"/>
      <c r="J117" s="1"/>
      <c r="K117" s="1"/>
      <c r="L117" s="1"/>
      <c r="M117" s="1"/>
      <c r="N117" s="1"/>
      <c r="O117" s="1"/>
      <c r="P117" s="23"/>
      <c r="Q117" s="23"/>
    </row>
    <row r="118" spans="1:17">
      <c r="A118" s="1"/>
      <c r="B118" s="1"/>
      <c r="C118" s="1"/>
      <c r="D118" s="1" t="s">
        <v>157</v>
      </c>
      <c r="E118" s="1"/>
      <c r="F118" s="1"/>
      <c r="G118" s="1"/>
      <c r="H118" s="1"/>
      <c r="I118" s="22"/>
      <c r="J118" s="1"/>
      <c r="K118" s="1"/>
      <c r="L118" s="1"/>
      <c r="M118" s="1"/>
      <c r="N118" s="1"/>
      <c r="O118" s="1"/>
      <c r="P118" s="23"/>
      <c r="Q118" s="23"/>
    </row>
    <row r="119" spans="1:17" ht="15.75" thickBot="1">
      <c r="A119" s="21"/>
      <c r="B119" s="21"/>
      <c r="C119" s="21"/>
      <c r="D119" s="21"/>
      <c r="E119" s="21"/>
      <c r="F119" s="21"/>
      <c r="G119" s="24"/>
      <c r="H119" s="24" t="s">
        <v>461</v>
      </c>
      <c r="I119" s="25">
        <v>45839</v>
      </c>
      <c r="J119" s="24" t="s">
        <v>521</v>
      </c>
      <c r="K119" s="24" t="s">
        <v>522</v>
      </c>
      <c r="L119" s="24" t="s">
        <v>462</v>
      </c>
      <c r="M119" s="24" t="s">
        <v>418</v>
      </c>
      <c r="N119" s="26"/>
      <c r="O119" s="24" t="s">
        <v>38</v>
      </c>
      <c r="P119" s="28">
        <v>-220</v>
      </c>
      <c r="Q119" s="28">
        <f>ROUND(Q118+P119,5)</f>
        <v>-220</v>
      </c>
    </row>
    <row r="120" spans="1:17">
      <c r="A120" s="29"/>
      <c r="B120" s="29"/>
      <c r="C120" s="29"/>
      <c r="D120" s="29" t="s">
        <v>523</v>
      </c>
      <c r="E120" s="29"/>
      <c r="F120" s="29"/>
      <c r="G120" s="29"/>
      <c r="H120" s="29"/>
      <c r="I120" s="30"/>
      <c r="J120" s="29"/>
      <c r="K120" s="29"/>
      <c r="L120" s="29"/>
      <c r="M120" s="29"/>
      <c r="N120" s="29"/>
      <c r="O120" s="29"/>
      <c r="P120" s="2">
        <f>ROUND(SUM(P118:P119),5)</f>
        <v>-220</v>
      </c>
      <c r="Q120" s="2">
        <f>Q119</f>
        <v>-220</v>
      </c>
    </row>
    <row r="121" spans="1:17">
      <c r="A121" s="1"/>
      <c r="B121" s="1"/>
      <c r="C121" s="1"/>
      <c r="D121" s="1" t="s">
        <v>158</v>
      </c>
      <c r="E121" s="1"/>
      <c r="F121" s="1"/>
      <c r="G121" s="1"/>
      <c r="H121" s="1"/>
      <c r="I121" s="22"/>
      <c r="J121" s="1"/>
      <c r="K121" s="1"/>
      <c r="L121" s="1"/>
      <c r="M121" s="1"/>
      <c r="N121" s="1"/>
      <c r="O121" s="1"/>
      <c r="P121" s="23"/>
      <c r="Q121" s="23"/>
    </row>
    <row r="122" spans="1:17" ht="15.75" thickBot="1">
      <c r="A122" s="21"/>
      <c r="B122" s="21"/>
      <c r="C122" s="21"/>
      <c r="D122" s="21"/>
      <c r="E122" s="21"/>
      <c r="F122" s="21"/>
      <c r="G122" s="24"/>
      <c r="H122" s="24" t="s">
        <v>461</v>
      </c>
      <c r="I122" s="25">
        <v>45841</v>
      </c>
      <c r="J122" s="24" t="s">
        <v>456</v>
      </c>
      <c r="K122" s="24" t="s">
        <v>524</v>
      </c>
      <c r="L122" s="24" t="s">
        <v>525</v>
      </c>
      <c r="M122" s="24" t="s">
        <v>418</v>
      </c>
      <c r="N122" s="26"/>
      <c r="O122" s="24" t="s">
        <v>38</v>
      </c>
      <c r="P122" s="28">
        <v>-50</v>
      </c>
      <c r="Q122" s="28">
        <f>ROUND(Q121+P122,5)</f>
        <v>-50</v>
      </c>
    </row>
    <row r="123" spans="1:17">
      <c r="A123" s="29"/>
      <c r="B123" s="29"/>
      <c r="C123" s="29"/>
      <c r="D123" s="29" t="s">
        <v>526</v>
      </c>
      <c r="E123" s="29"/>
      <c r="F123" s="29"/>
      <c r="G123" s="29"/>
      <c r="H123" s="29"/>
      <c r="I123" s="30"/>
      <c r="J123" s="29"/>
      <c r="K123" s="29"/>
      <c r="L123" s="29"/>
      <c r="M123" s="29"/>
      <c r="N123" s="29"/>
      <c r="O123" s="29"/>
      <c r="P123" s="2">
        <f>ROUND(SUM(P121:P122),5)</f>
        <v>-50</v>
      </c>
      <c r="Q123" s="2">
        <f>Q122</f>
        <v>-50</v>
      </c>
    </row>
    <row r="124" spans="1:17">
      <c r="A124" s="1"/>
      <c r="B124" s="1"/>
      <c r="C124" s="1"/>
      <c r="D124" s="1" t="s">
        <v>159</v>
      </c>
      <c r="E124" s="1"/>
      <c r="F124" s="1"/>
      <c r="G124" s="1"/>
      <c r="H124" s="1"/>
      <c r="I124" s="22"/>
      <c r="J124" s="1"/>
      <c r="K124" s="1"/>
      <c r="L124" s="1"/>
      <c r="M124" s="1"/>
      <c r="N124" s="1"/>
      <c r="O124" s="1"/>
      <c r="P124" s="23"/>
      <c r="Q124" s="23"/>
    </row>
    <row r="125" spans="1:17">
      <c r="A125" s="24"/>
      <c r="B125" s="24"/>
      <c r="C125" s="24"/>
      <c r="D125" s="24"/>
      <c r="E125" s="24"/>
      <c r="F125" s="24"/>
      <c r="G125" s="24"/>
      <c r="H125" s="24" t="s">
        <v>453</v>
      </c>
      <c r="I125" s="25">
        <v>45840</v>
      </c>
      <c r="J125" s="24" t="s">
        <v>527</v>
      </c>
      <c r="K125" s="24" t="s">
        <v>528</v>
      </c>
      <c r="L125" s="24" t="s">
        <v>529</v>
      </c>
      <c r="M125" s="24" t="s">
        <v>418</v>
      </c>
      <c r="N125" s="26"/>
      <c r="O125" s="24" t="s">
        <v>41</v>
      </c>
      <c r="P125" s="27">
        <v>-79.989999999999995</v>
      </c>
      <c r="Q125" s="27">
        <f>ROUND(Q124+P125,5)</f>
        <v>-79.989999999999995</v>
      </c>
    </row>
    <row r="126" spans="1:17">
      <c r="A126" s="24"/>
      <c r="B126" s="24"/>
      <c r="C126" s="24"/>
      <c r="D126" s="24"/>
      <c r="E126" s="24"/>
      <c r="F126" s="24"/>
      <c r="G126" s="24"/>
      <c r="H126" s="24" t="s">
        <v>453</v>
      </c>
      <c r="I126" s="25">
        <v>45845</v>
      </c>
      <c r="J126" s="24"/>
      <c r="K126" s="24" t="s">
        <v>530</v>
      </c>
      <c r="L126" s="24" t="s">
        <v>531</v>
      </c>
      <c r="M126" s="24" t="s">
        <v>418</v>
      </c>
      <c r="N126" s="26"/>
      <c r="O126" s="24" t="s">
        <v>41</v>
      </c>
      <c r="P126" s="27">
        <v>-250</v>
      </c>
      <c r="Q126" s="27">
        <f>ROUND(Q125+P126,5)</f>
        <v>-329.99</v>
      </c>
    </row>
    <row r="127" spans="1:17">
      <c r="A127" s="24"/>
      <c r="B127" s="24"/>
      <c r="C127" s="24"/>
      <c r="D127" s="24"/>
      <c r="E127" s="24"/>
      <c r="F127" s="24"/>
      <c r="G127" s="24"/>
      <c r="H127" s="24" t="s">
        <v>461</v>
      </c>
      <c r="I127" s="25">
        <v>45848</v>
      </c>
      <c r="J127" s="24" t="s">
        <v>532</v>
      </c>
      <c r="K127" s="24" t="s">
        <v>533</v>
      </c>
      <c r="L127" s="24" t="s">
        <v>532</v>
      </c>
      <c r="M127" s="24" t="s">
        <v>418</v>
      </c>
      <c r="N127" s="26"/>
      <c r="O127" s="24" t="s">
        <v>38</v>
      </c>
      <c r="P127" s="27">
        <v>-75</v>
      </c>
      <c r="Q127" s="27">
        <f>ROUND(Q126+P127,5)</f>
        <v>-404.99</v>
      </c>
    </row>
    <row r="128" spans="1:17">
      <c r="A128" s="24"/>
      <c r="B128" s="24"/>
      <c r="C128" s="24"/>
      <c r="D128" s="24"/>
      <c r="E128" s="24"/>
      <c r="F128" s="24"/>
      <c r="G128" s="24"/>
      <c r="H128" s="24" t="s">
        <v>461</v>
      </c>
      <c r="I128" s="25">
        <v>45859</v>
      </c>
      <c r="J128" s="24"/>
      <c r="K128" s="24" t="s">
        <v>534</v>
      </c>
      <c r="L128" s="24" t="s">
        <v>535</v>
      </c>
      <c r="M128" s="24" t="s">
        <v>418</v>
      </c>
      <c r="N128" s="26"/>
      <c r="O128" s="24" t="s">
        <v>38</v>
      </c>
      <c r="P128" s="27">
        <v>-49.99</v>
      </c>
      <c r="Q128" s="27">
        <f>ROUND(Q127+P128,5)</f>
        <v>-454.98</v>
      </c>
    </row>
    <row r="129" spans="1:17" ht="15.75" thickBot="1">
      <c r="A129" s="24"/>
      <c r="B129" s="24"/>
      <c r="C129" s="24"/>
      <c r="D129" s="24"/>
      <c r="E129" s="24"/>
      <c r="F129" s="24"/>
      <c r="G129" s="24"/>
      <c r="H129" s="24" t="s">
        <v>461</v>
      </c>
      <c r="I129" s="25">
        <v>45867</v>
      </c>
      <c r="J129" s="24" t="s">
        <v>536</v>
      </c>
      <c r="K129" s="24" t="s">
        <v>537</v>
      </c>
      <c r="L129" s="24" t="s">
        <v>538</v>
      </c>
      <c r="M129" s="24" t="s">
        <v>418</v>
      </c>
      <c r="N129" s="26"/>
      <c r="O129" s="24" t="s">
        <v>38</v>
      </c>
      <c r="P129" s="27">
        <v>-65</v>
      </c>
      <c r="Q129" s="27">
        <f>ROUND(Q128+P129,5)</f>
        <v>-519.98</v>
      </c>
    </row>
    <row r="130" spans="1:17" ht="15.75" thickBot="1">
      <c r="A130" s="29"/>
      <c r="B130" s="29"/>
      <c r="C130" s="29"/>
      <c r="D130" s="29" t="s">
        <v>539</v>
      </c>
      <c r="E130" s="29"/>
      <c r="F130" s="29"/>
      <c r="G130" s="29"/>
      <c r="H130" s="29"/>
      <c r="I130" s="30"/>
      <c r="J130" s="29"/>
      <c r="K130" s="29"/>
      <c r="L130" s="29"/>
      <c r="M130" s="29"/>
      <c r="N130" s="29"/>
      <c r="O130" s="29"/>
      <c r="P130" s="3">
        <f>ROUND(SUM(P124:P129),5)</f>
        <v>-519.98</v>
      </c>
      <c r="Q130" s="3">
        <f>Q129</f>
        <v>-519.98</v>
      </c>
    </row>
    <row r="131" spans="1:17">
      <c r="A131" s="29"/>
      <c r="B131" s="29"/>
      <c r="C131" s="29" t="s">
        <v>160</v>
      </c>
      <c r="D131" s="29"/>
      <c r="E131" s="29"/>
      <c r="F131" s="29"/>
      <c r="G131" s="29"/>
      <c r="H131" s="29"/>
      <c r="I131" s="30"/>
      <c r="J131" s="29"/>
      <c r="K131" s="29"/>
      <c r="L131" s="29"/>
      <c r="M131" s="29"/>
      <c r="N131" s="29"/>
      <c r="O131" s="29"/>
      <c r="P131" s="2">
        <f>ROUND(P120+P123+P130,5)</f>
        <v>-789.98</v>
      </c>
      <c r="Q131" s="2">
        <f>ROUND(Q120+Q123+Q130,5)</f>
        <v>-789.98</v>
      </c>
    </row>
    <row r="132" spans="1:17">
      <c r="A132" s="1"/>
      <c r="B132" s="1"/>
      <c r="C132" s="1" t="s">
        <v>161</v>
      </c>
      <c r="D132" s="1"/>
      <c r="E132" s="1"/>
      <c r="F132" s="1"/>
      <c r="G132" s="1"/>
      <c r="H132" s="1"/>
      <c r="I132" s="22"/>
      <c r="J132" s="1"/>
      <c r="K132" s="1"/>
      <c r="L132" s="1"/>
      <c r="M132" s="1"/>
      <c r="N132" s="1"/>
      <c r="O132" s="1"/>
      <c r="P132" s="23"/>
      <c r="Q132" s="23"/>
    </row>
    <row r="133" spans="1:17">
      <c r="A133" s="1"/>
      <c r="B133" s="1"/>
      <c r="C133" s="1"/>
      <c r="D133" s="1" t="s">
        <v>162</v>
      </c>
      <c r="E133" s="1"/>
      <c r="F133" s="1"/>
      <c r="G133" s="1"/>
      <c r="H133" s="1"/>
      <c r="I133" s="22"/>
      <c r="J133" s="1"/>
      <c r="K133" s="1"/>
      <c r="L133" s="1"/>
      <c r="M133" s="1"/>
      <c r="N133" s="1"/>
      <c r="O133" s="1"/>
      <c r="P133" s="23"/>
      <c r="Q133" s="23"/>
    </row>
    <row r="134" spans="1:17">
      <c r="A134" s="1"/>
      <c r="B134" s="1"/>
      <c r="C134" s="1"/>
      <c r="D134" s="1"/>
      <c r="E134" s="1" t="s">
        <v>165</v>
      </c>
      <c r="F134" s="1"/>
      <c r="G134" s="1"/>
      <c r="H134" s="1"/>
      <c r="I134" s="22"/>
      <c r="J134" s="1"/>
      <c r="K134" s="1"/>
      <c r="L134" s="1"/>
      <c r="M134" s="1"/>
      <c r="N134" s="1"/>
      <c r="O134" s="1"/>
      <c r="P134" s="23"/>
      <c r="Q134" s="23"/>
    </row>
    <row r="135" spans="1:17">
      <c r="A135" s="24"/>
      <c r="B135" s="24"/>
      <c r="C135" s="24"/>
      <c r="D135" s="24"/>
      <c r="E135" s="24"/>
      <c r="F135" s="24"/>
      <c r="G135" s="24"/>
      <c r="H135" s="24" t="s">
        <v>540</v>
      </c>
      <c r="I135" s="25">
        <v>45840</v>
      </c>
      <c r="J135" s="24" t="s">
        <v>541</v>
      </c>
      <c r="K135" s="24"/>
      <c r="L135" s="24" t="s">
        <v>542</v>
      </c>
      <c r="M135" s="24" t="s">
        <v>418</v>
      </c>
      <c r="N135" s="26"/>
      <c r="O135" s="24" t="s">
        <v>11</v>
      </c>
      <c r="P135" s="27">
        <v>-809.27</v>
      </c>
      <c r="Q135" s="27">
        <f>ROUND(Q134+P135,5)</f>
        <v>-809.27</v>
      </c>
    </row>
    <row r="136" spans="1:17">
      <c r="A136" s="24"/>
      <c r="B136" s="24"/>
      <c r="C136" s="24"/>
      <c r="D136" s="24"/>
      <c r="E136" s="24"/>
      <c r="F136" s="24"/>
      <c r="G136" s="24"/>
      <c r="H136" s="24" t="s">
        <v>543</v>
      </c>
      <c r="I136" s="25">
        <v>45869</v>
      </c>
      <c r="J136" s="24" t="s">
        <v>544</v>
      </c>
      <c r="K136" s="24" t="s">
        <v>545</v>
      </c>
      <c r="L136" s="24" t="s">
        <v>546</v>
      </c>
      <c r="M136" s="24" t="s">
        <v>418</v>
      </c>
      <c r="N136" s="26"/>
      <c r="O136" s="24" t="s">
        <v>11</v>
      </c>
      <c r="P136" s="27">
        <v>-2697.12</v>
      </c>
      <c r="Q136" s="27">
        <f>ROUND(Q135+P136,5)</f>
        <v>-3506.39</v>
      </c>
    </row>
    <row r="137" spans="1:17">
      <c r="A137" s="24"/>
      <c r="B137" s="24"/>
      <c r="C137" s="24"/>
      <c r="D137" s="24"/>
      <c r="E137" s="24"/>
      <c r="F137" s="24"/>
      <c r="G137" s="24"/>
      <c r="H137" s="24" t="s">
        <v>543</v>
      </c>
      <c r="I137" s="25">
        <v>45869</v>
      </c>
      <c r="J137" s="24" t="s">
        <v>547</v>
      </c>
      <c r="K137" s="24" t="s">
        <v>548</v>
      </c>
      <c r="L137" s="24" t="s">
        <v>546</v>
      </c>
      <c r="M137" s="24" t="s">
        <v>418</v>
      </c>
      <c r="N137" s="26"/>
      <c r="O137" s="24" t="s">
        <v>11</v>
      </c>
      <c r="P137" s="27">
        <v>-74.92</v>
      </c>
      <c r="Q137" s="27">
        <f>ROUND(Q136+P137,5)</f>
        <v>-3581.31</v>
      </c>
    </row>
    <row r="138" spans="1:17" ht="15.75" thickBot="1">
      <c r="A138" s="24"/>
      <c r="B138" s="24"/>
      <c r="C138" s="24"/>
      <c r="D138" s="24"/>
      <c r="E138" s="24"/>
      <c r="F138" s="24"/>
      <c r="G138" s="24"/>
      <c r="H138" s="24" t="s">
        <v>543</v>
      </c>
      <c r="I138" s="25">
        <v>45869</v>
      </c>
      <c r="J138" s="24" t="s">
        <v>549</v>
      </c>
      <c r="K138" s="24" t="s">
        <v>550</v>
      </c>
      <c r="L138" s="24" t="s">
        <v>546</v>
      </c>
      <c r="M138" s="24" t="s">
        <v>418</v>
      </c>
      <c r="N138" s="26"/>
      <c r="O138" s="24" t="s">
        <v>11</v>
      </c>
      <c r="P138" s="28">
        <v>-1452.96</v>
      </c>
      <c r="Q138" s="28">
        <f>ROUND(Q137+P138,5)</f>
        <v>-5034.2700000000004</v>
      </c>
    </row>
    <row r="139" spans="1:17">
      <c r="A139" s="29"/>
      <c r="B139" s="29"/>
      <c r="C139" s="29"/>
      <c r="D139" s="29"/>
      <c r="E139" s="29" t="s">
        <v>551</v>
      </c>
      <c r="F139" s="29"/>
      <c r="G139" s="29"/>
      <c r="H139" s="29"/>
      <c r="I139" s="30"/>
      <c r="J139" s="29"/>
      <c r="K139" s="29"/>
      <c r="L139" s="29"/>
      <c r="M139" s="29"/>
      <c r="N139" s="29"/>
      <c r="O139" s="29"/>
      <c r="P139" s="2">
        <f>ROUND(SUM(P134:P138),5)</f>
        <v>-5034.2700000000004</v>
      </c>
      <c r="Q139" s="2">
        <f>Q138</f>
        <v>-5034.2700000000004</v>
      </c>
    </row>
    <row r="140" spans="1:17">
      <c r="A140" s="1"/>
      <c r="B140" s="1"/>
      <c r="C140" s="1"/>
      <c r="D140" s="1"/>
      <c r="E140" s="1" t="s">
        <v>166</v>
      </c>
      <c r="F140" s="1"/>
      <c r="G140" s="1"/>
      <c r="H140" s="1"/>
      <c r="I140" s="22"/>
      <c r="J140" s="1"/>
      <c r="K140" s="1"/>
      <c r="L140" s="1"/>
      <c r="M140" s="1"/>
      <c r="N140" s="1"/>
      <c r="O140" s="1"/>
      <c r="P140" s="23"/>
      <c r="Q140" s="23"/>
    </row>
    <row r="141" spans="1:17">
      <c r="A141" s="1"/>
      <c r="B141" s="1"/>
      <c r="C141" s="1"/>
      <c r="D141" s="1"/>
      <c r="E141" s="1"/>
      <c r="F141" s="1" t="s">
        <v>167</v>
      </c>
      <c r="G141" s="1"/>
      <c r="H141" s="1"/>
      <c r="I141" s="22"/>
      <c r="J141" s="1"/>
      <c r="K141" s="1"/>
      <c r="L141" s="1"/>
      <c r="M141" s="1"/>
      <c r="N141" s="1"/>
      <c r="O141" s="1"/>
      <c r="P141" s="23"/>
      <c r="Q141" s="23"/>
    </row>
    <row r="142" spans="1:17">
      <c r="A142" s="24"/>
      <c r="B142" s="24"/>
      <c r="C142" s="24"/>
      <c r="D142" s="24"/>
      <c r="E142" s="24"/>
      <c r="F142" s="24"/>
      <c r="G142" s="24"/>
      <c r="H142" s="24" t="s">
        <v>543</v>
      </c>
      <c r="I142" s="25">
        <v>45869</v>
      </c>
      <c r="J142" s="24" t="s">
        <v>552</v>
      </c>
      <c r="K142" s="24" t="s">
        <v>553</v>
      </c>
      <c r="L142" s="24" t="s">
        <v>546</v>
      </c>
      <c r="M142" s="24" t="s">
        <v>418</v>
      </c>
      <c r="N142" s="26"/>
      <c r="O142" s="24" t="s">
        <v>11</v>
      </c>
      <c r="P142" s="27">
        <v>-12630.12</v>
      </c>
      <c r="Q142" s="27">
        <f>ROUND(Q141+P142,5)</f>
        <v>-12630.12</v>
      </c>
    </row>
    <row r="143" spans="1:17">
      <c r="A143" s="24"/>
      <c r="B143" s="24"/>
      <c r="C143" s="24"/>
      <c r="D143" s="24"/>
      <c r="E143" s="24"/>
      <c r="F143" s="24"/>
      <c r="G143" s="24"/>
      <c r="H143" s="24" t="s">
        <v>543</v>
      </c>
      <c r="I143" s="25">
        <v>45869</v>
      </c>
      <c r="J143" s="24" t="s">
        <v>552</v>
      </c>
      <c r="K143" s="24" t="s">
        <v>553</v>
      </c>
      <c r="L143" s="24" t="s">
        <v>546</v>
      </c>
      <c r="M143" s="24" t="s">
        <v>418</v>
      </c>
      <c r="N143" s="26"/>
      <c r="O143" s="24" t="s">
        <v>11</v>
      </c>
      <c r="P143" s="27">
        <v>0</v>
      </c>
      <c r="Q143" s="27">
        <f>ROUND(Q142+P143,5)</f>
        <v>-12630.12</v>
      </c>
    </row>
    <row r="144" spans="1:17">
      <c r="A144" s="24"/>
      <c r="B144" s="24"/>
      <c r="C144" s="24"/>
      <c r="D144" s="24"/>
      <c r="E144" s="24"/>
      <c r="F144" s="24"/>
      <c r="G144" s="24"/>
      <c r="H144" s="24" t="s">
        <v>543</v>
      </c>
      <c r="I144" s="25">
        <v>45869</v>
      </c>
      <c r="J144" s="24" t="s">
        <v>552</v>
      </c>
      <c r="K144" s="24" t="s">
        <v>553</v>
      </c>
      <c r="L144" s="24" t="s">
        <v>546</v>
      </c>
      <c r="M144" s="24" t="s">
        <v>418</v>
      </c>
      <c r="N144" s="26"/>
      <c r="O144" s="24" t="s">
        <v>11</v>
      </c>
      <c r="P144" s="27">
        <v>0</v>
      </c>
      <c r="Q144" s="27">
        <f>ROUND(Q143+P144,5)</f>
        <v>-12630.12</v>
      </c>
    </row>
    <row r="145" spans="1:17" ht="15.75" thickBot="1">
      <c r="A145" s="24"/>
      <c r="B145" s="24"/>
      <c r="C145" s="24"/>
      <c r="D145" s="24"/>
      <c r="E145" s="24"/>
      <c r="F145" s="24"/>
      <c r="G145" s="24"/>
      <c r="H145" s="24" t="s">
        <v>543</v>
      </c>
      <c r="I145" s="25">
        <v>45869</v>
      </c>
      <c r="J145" s="24" t="s">
        <v>552</v>
      </c>
      <c r="K145" s="24" t="s">
        <v>553</v>
      </c>
      <c r="L145" s="24" t="s">
        <v>546</v>
      </c>
      <c r="M145" s="24" t="s">
        <v>418</v>
      </c>
      <c r="N145" s="26"/>
      <c r="O145" s="24" t="s">
        <v>11</v>
      </c>
      <c r="P145" s="28">
        <v>-1093.05</v>
      </c>
      <c r="Q145" s="28">
        <f>ROUND(Q144+P145,5)</f>
        <v>-13723.17</v>
      </c>
    </row>
    <row r="146" spans="1:17">
      <c r="A146" s="29"/>
      <c r="B146" s="29"/>
      <c r="C146" s="29"/>
      <c r="D146" s="29"/>
      <c r="E146" s="29"/>
      <c r="F146" s="29" t="s">
        <v>554</v>
      </c>
      <c r="G146" s="29"/>
      <c r="H146" s="29"/>
      <c r="I146" s="30"/>
      <c r="J146" s="29"/>
      <c r="K146" s="29"/>
      <c r="L146" s="29"/>
      <c r="M146" s="29"/>
      <c r="N146" s="29"/>
      <c r="O146" s="29"/>
      <c r="P146" s="2">
        <f>ROUND(SUM(P141:P145),5)</f>
        <v>-13723.17</v>
      </c>
      <c r="Q146" s="2">
        <f>Q145</f>
        <v>-13723.17</v>
      </c>
    </row>
    <row r="147" spans="1:17">
      <c r="A147" s="1"/>
      <c r="B147" s="1"/>
      <c r="C147" s="1"/>
      <c r="D147" s="1"/>
      <c r="E147" s="1"/>
      <c r="F147" s="1" t="s">
        <v>168</v>
      </c>
      <c r="G147" s="1"/>
      <c r="H147" s="1"/>
      <c r="I147" s="22"/>
      <c r="J147" s="1"/>
      <c r="K147" s="1"/>
      <c r="L147" s="1"/>
      <c r="M147" s="1"/>
      <c r="N147" s="1"/>
      <c r="O147" s="1"/>
      <c r="P147" s="23"/>
      <c r="Q147" s="23"/>
    </row>
    <row r="148" spans="1:17" ht="15.75" thickBot="1">
      <c r="A148" s="21"/>
      <c r="B148" s="21"/>
      <c r="C148" s="21"/>
      <c r="D148" s="21"/>
      <c r="E148" s="21"/>
      <c r="F148" s="21"/>
      <c r="G148" s="24"/>
      <c r="H148" s="24" t="s">
        <v>543</v>
      </c>
      <c r="I148" s="25">
        <v>45869</v>
      </c>
      <c r="J148" s="24" t="s">
        <v>552</v>
      </c>
      <c r="K148" s="24" t="s">
        <v>553</v>
      </c>
      <c r="L148" s="24" t="s">
        <v>546</v>
      </c>
      <c r="M148" s="24" t="s">
        <v>418</v>
      </c>
      <c r="N148" s="26"/>
      <c r="O148" s="24" t="s">
        <v>11</v>
      </c>
      <c r="P148" s="28">
        <v>-1326.16</v>
      </c>
      <c r="Q148" s="28">
        <f>ROUND(Q147+P148,5)</f>
        <v>-1326.16</v>
      </c>
    </row>
    <row r="149" spans="1:17">
      <c r="A149" s="29"/>
      <c r="B149" s="29"/>
      <c r="C149" s="29"/>
      <c r="D149" s="29"/>
      <c r="E149" s="29"/>
      <c r="F149" s="29" t="s">
        <v>555</v>
      </c>
      <c r="G149" s="29"/>
      <c r="H149" s="29"/>
      <c r="I149" s="30"/>
      <c r="J149" s="29"/>
      <c r="K149" s="29"/>
      <c r="L149" s="29"/>
      <c r="M149" s="29"/>
      <c r="N149" s="29"/>
      <c r="O149" s="29"/>
      <c r="P149" s="2">
        <f>ROUND(SUM(P147:P148),5)</f>
        <v>-1326.16</v>
      </c>
      <c r="Q149" s="2">
        <f>Q148</f>
        <v>-1326.16</v>
      </c>
    </row>
    <row r="150" spans="1:17">
      <c r="A150" s="1"/>
      <c r="B150" s="1"/>
      <c r="C150" s="1"/>
      <c r="D150" s="1"/>
      <c r="E150" s="1"/>
      <c r="F150" s="1" t="s">
        <v>169</v>
      </c>
      <c r="G150" s="1"/>
      <c r="H150" s="1"/>
      <c r="I150" s="22"/>
      <c r="J150" s="1"/>
      <c r="K150" s="1"/>
      <c r="L150" s="1"/>
      <c r="M150" s="1"/>
      <c r="N150" s="1"/>
      <c r="O150" s="1"/>
      <c r="P150" s="23"/>
      <c r="Q150" s="23"/>
    </row>
    <row r="151" spans="1:17" ht="15.75" thickBot="1">
      <c r="A151" s="21"/>
      <c r="B151" s="21"/>
      <c r="C151" s="21"/>
      <c r="D151" s="21"/>
      <c r="E151" s="21"/>
      <c r="F151" s="21"/>
      <c r="G151" s="24"/>
      <c r="H151" s="24" t="s">
        <v>543</v>
      </c>
      <c r="I151" s="25">
        <v>45869</v>
      </c>
      <c r="J151" s="24" t="s">
        <v>552</v>
      </c>
      <c r="K151" s="24" t="s">
        <v>553</v>
      </c>
      <c r="L151" s="24" t="s">
        <v>546</v>
      </c>
      <c r="M151" s="24" t="s">
        <v>418</v>
      </c>
      <c r="N151" s="26"/>
      <c r="O151" s="24" t="s">
        <v>11</v>
      </c>
      <c r="P151" s="28">
        <v>-479.94</v>
      </c>
      <c r="Q151" s="28">
        <f>ROUND(Q150+P151,5)</f>
        <v>-479.94</v>
      </c>
    </row>
    <row r="152" spans="1:17">
      <c r="A152" s="29"/>
      <c r="B152" s="29"/>
      <c r="C152" s="29"/>
      <c r="D152" s="29"/>
      <c r="E152" s="29"/>
      <c r="F152" s="29" t="s">
        <v>556</v>
      </c>
      <c r="G152" s="29"/>
      <c r="H152" s="29"/>
      <c r="I152" s="30"/>
      <c r="J152" s="29"/>
      <c r="K152" s="29"/>
      <c r="L152" s="29"/>
      <c r="M152" s="29"/>
      <c r="N152" s="29"/>
      <c r="O152" s="29"/>
      <c r="P152" s="2">
        <f>ROUND(SUM(P150:P151),5)</f>
        <v>-479.94</v>
      </c>
      <c r="Q152" s="2">
        <f>Q151</f>
        <v>-479.94</v>
      </c>
    </row>
    <row r="153" spans="1:17">
      <c r="A153" s="1"/>
      <c r="B153" s="1"/>
      <c r="C153" s="1"/>
      <c r="D153" s="1"/>
      <c r="E153" s="1"/>
      <c r="F153" s="1" t="s">
        <v>171</v>
      </c>
      <c r="G153" s="1"/>
      <c r="H153" s="1"/>
      <c r="I153" s="22"/>
      <c r="J153" s="1"/>
      <c r="K153" s="1"/>
      <c r="L153" s="1"/>
      <c r="M153" s="1"/>
      <c r="N153" s="1"/>
      <c r="O153" s="1"/>
      <c r="P153" s="23"/>
      <c r="Q153" s="23"/>
    </row>
    <row r="154" spans="1:17" ht="15.75" thickBot="1">
      <c r="A154" s="21"/>
      <c r="B154" s="21"/>
      <c r="C154" s="21"/>
      <c r="D154" s="21"/>
      <c r="E154" s="21"/>
      <c r="F154" s="21"/>
      <c r="G154" s="24"/>
      <c r="H154" s="24" t="s">
        <v>543</v>
      </c>
      <c r="I154" s="25">
        <v>45869</v>
      </c>
      <c r="J154" s="24" t="s">
        <v>552</v>
      </c>
      <c r="K154" s="24" t="s">
        <v>553</v>
      </c>
      <c r="L154" s="24" t="s">
        <v>546</v>
      </c>
      <c r="M154" s="24" t="s">
        <v>418</v>
      </c>
      <c r="N154" s="26"/>
      <c r="O154" s="24" t="s">
        <v>11</v>
      </c>
      <c r="P154" s="27">
        <v>-946</v>
      </c>
      <c r="Q154" s="27">
        <f>ROUND(Q153+P154,5)</f>
        <v>-946</v>
      </c>
    </row>
    <row r="155" spans="1:17" ht="15.75" thickBot="1">
      <c r="A155" s="29"/>
      <c r="B155" s="29"/>
      <c r="C155" s="29"/>
      <c r="D155" s="29"/>
      <c r="E155" s="29"/>
      <c r="F155" s="29" t="s">
        <v>557</v>
      </c>
      <c r="G155" s="29"/>
      <c r="H155" s="29"/>
      <c r="I155" s="30"/>
      <c r="J155" s="29"/>
      <c r="K155" s="29"/>
      <c r="L155" s="29"/>
      <c r="M155" s="29"/>
      <c r="N155" s="29"/>
      <c r="O155" s="29"/>
      <c r="P155" s="3">
        <f>ROUND(SUM(P153:P154),5)</f>
        <v>-946</v>
      </c>
      <c r="Q155" s="3">
        <f>Q154</f>
        <v>-946</v>
      </c>
    </row>
    <row r="156" spans="1:17">
      <c r="A156" s="29"/>
      <c r="B156" s="29"/>
      <c r="C156" s="29"/>
      <c r="D156" s="29"/>
      <c r="E156" s="29" t="s">
        <v>176</v>
      </c>
      <c r="F156" s="29"/>
      <c r="G156" s="29"/>
      <c r="H156" s="29"/>
      <c r="I156" s="30"/>
      <c r="J156" s="29"/>
      <c r="K156" s="29"/>
      <c r="L156" s="29"/>
      <c r="M156" s="29"/>
      <c r="N156" s="29"/>
      <c r="O156" s="29"/>
      <c r="P156" s="2">
        <f>ROUND(P146+P149+P152+P155,5)</f>
        <v>-16475.27</v>
      </c>
      <c r="Q156" s="2">
        <f>ROUND(Q146+Q149+Q152+Q155,5)</f>
        <v>-16475.27</v>
      </c>
    </row>
    <row r="157" spans="1:17">
      <c r="A157" s="1"/>
      <c r="B157" s="1"/>
      <c r="C157" s="1"/>
      <c r="D157" s="1"/>
      <c r="E157" s="1" t="s">
        <v>177</v>
      </c>
      <c r="F157" s="1"/>
      <c r="G157" s="1"/>
      <c r="H157" s="1"/>
      <c r="I157" s="22"/>
      <c r="J157" s="1"/>
      <c r="K157" s="1"/>
      <c r="L157" s="1"/>
      <c r="M157" s="1"/>
      <c r="N157" s="1"/>
      <c r="O157" s="1"/>
      <c r="P157" s="23"/>
      <c r="Q157" s="23"/>
    </row>
    <row r="158" spans="1:17">
      <c r="A158" s="24"/>
      <c r="B158" s="24"/>
      <c r="C158" s="24"/>
      <c r="D158" s="24"/>
      <c r="E158" s="24"/>
      <c r="F158" s="24"/>
      <c r="G158" s="24"/>
      <c r="H158" s="24" t="s">
        <v>543</v>
      </c>
      <c r="I158" s="25">
        <v>45869</v>
      </c>
      <c r="J158" s="24" t="s">
        <v>558</v>
      </c>
      <c r="K158" s="24" t="s">
        <v>559</v>
      </c>
      <c r="L158" s="24" t="s">
        <v>546</v>
      </c>
      <c r="M158" s="24" t="s">
        <v>418</v>
      </c>
      <c r="N158" s="26"/>
      <c r="O158" s="24" t="s">
        <v>11</v>
      </c>
      <c r="P158" s="27">
        <v>-10111.33</v>
      </c>
      <c r="Q158" s="27">
        <f t="shared" ref="Q158:Q171" si="4">ROUND(Q157+P158,5)</f>
        <v>-10111.33</v>
      </c>
    </row>
    <row r="159" spans="1:17">
      <c r="A159" s="24"/>
      <c r="B159" s="24"/>
      <c r="C159" s="24"/>
      <c r="D159" s="24"/>
      <c r="E159" s="24"/>
      <c r="F159" s="24"/>
      <c r="G159" s="24"/>
      <c r="H159" s="24" t="s">
        <v>543</v>
      </c>
      <c r="I159" s="25">
        <v>45869</v>
      </c>
      <c r="J159" s="24" t="s">
        <v>558</v>
      </c>
      <c r="K159" s="24" t="s">
        <v>559</v>
      </c>
      <c r="L159" s="24" t="s">
        <v>546</v>
      </c>
      <c r="M159" s="24" t="s">
        <v>418</v>
      </c>
      <c r="N159" s="26"/>
      <c r="O159" s="24" t="s">
        <v>11</v>
      </c>
      <c r="P159" s="27">
        <v>0</v>
      </c>
      <c r="Q159" s="27">
        <f t="shared" si="4"/>
        <v>-10111.33</v>
      </c>
    </row>
    <row r="160" spans="1:17">
      <c r="A160" s="24"/>
      <c r="B160" s="24"/>
      <c r="C160" s="24"/>
      <c r="D160" s="24"/>
      <c r="E160" s="24"/>
      <c r="F160" s="24"/>
      <c r="G160" s="24"/>
      <c r="H160" s="24" t="s">
        <v>543</v>
      </c>
      <c r="I160" s="25">
        <v>45869</v>
      </c>
      <c r="J160" s="24" t="s">
        <v>558</v>
      </c>
      <c r="K160" s="24" t="s">
        <v>559</v>
      </c>
      <c r="L160" s="24" t="s">
        <v>546</v>
      </c>
      <c r="M160" s="24" t="s">
        <v>418</v>
      </c>
      <c r="N160" s="26"/>
      <c r="O160" s="24" t="s">
        <v>11</v>
      </c>
      <c r="P160" s="27">
        <v>0</v>
      </c>
      <c r="Q160" s="27">
        <f t="shared" si="4"/>
        <v>-10111.33</v>
      </c>
    </row>
    <row r="161" spans="1:17">
      <c r="A161" s="24"/>
      <c r="B161" s="24"/>
      <c r="C161" s="24"/>
      <c r="D161" s="24"/>
      <c r="E161" s="24"/>
      <c r="F161" s="24"/>
      <c r="G161" s="24"/>
      <c r="H161" s="24" t="s">
        <v>543</v>
      </c>
      <c r="I161" s="25">
        <v>45869</v>
      </c>
      <c r="J161" s="24" t="s">
        <v>558</v>
      </c>
      <c r="K161" s="24" t="s">
        <v>559</v>
      </c>
      <c r="L161" s="24" t="s">
        <v>546</v>
      </c>
      <c r="M161" s="24" t="s">
        <v>418</v>
      </c>
      <c r="N161" s="26"/>
      <c r="O161" s="24" t="s">
        <v>11</v>
      </c>
      <c r="P161" s="27">
        <v>0</v>
      </c>
      <c r="Q161" s="27">
        <f t="shared" si="4"/>
        <v>-10111.33</v>
      </c>
    </row>
    <row r="162" spans="1:17">
      <c r="A162" s="24"/>
      <c r="B162" s="24"/>
      <c r="C162" s="24"/>
      <c r="D162" s="24"/>
      <c r="E162" s="24"/>
      <c r="F162" s="24"/>
      <c r="G162" s="24"/>
      <c r="H162" s="24" t="s">
        <v>543</v>
      </c>
      <c r="I162" s="25">
        <v>45869</v>
      </c>
      <c r="J162" s="24" t="s">
        <v>560</v>
      </c>
      <c r="K162" s="24" t="s">
        <v>561</v>
      </c>
      <c r="L162" s="24" t="s">
        <v>546</v>
      </c>
      <c r="M162" s="24" t="s">
        <v>418</v>
      </c>
      <c r="N162" s="26"/>
      <c r="O162" s="24" t="s">
        <v>11</v>
      </c>
      <c r="P162" s="27">
        <v>-10111.33</v>
      </c>
      <c r="Q162" s="27">
        <f t="shared" si="4"/>
        <v>-20222.66</v>
      </c>
    </row>
    <row r="163" spans="1:17">
      <c r="A163" s="24"/>
      <c r="B163" s="24"/>
      <c r="C163" s="24"/>
      <c r="D163" s="24"/>
      <c r="E163" s="24"/>
      <c r="F163" s="24"/>
      <c r="G163" s="24"/>
      <c r="H163" s="24" t="s">
        <v>543</v>
      </c>
      <c r="I163" s="25">
        <v>45869</v>
      </c>
      <c r="J163" s="24" t="s">
        <v>560</v>
      </c>
      <c r="K163" s="24" t="s">
        <v>561</v>
      </c>
      <c r="L163" s="24" t="s">
        <v>546</v>
      </c>
      <c r="M163" s="24" t="s">
        <v>418</v>
      </c>
      <c r="N163" s="26"/>
      <c r="O163" s="24" t="s">
        <v>11</v>
      </c>
      <c r="P163" s="27">
        <v>0</v>
      </c>
      <c r="Q163" s="27">
        <f t="shared" si="4"/>
        <v>-20222.66</v>
      </c>
    </row>
    <row r="164" spans="1:17">
      <c r="A164" s="24"/>
      <c r="B164" s="24"/>
      <c r="C164" s="24"/>
      <c r="D164" s="24"/>
      <c r="E164" s="24"/>
      <c r="F164" s="24"/>
      <c r="G164" s="24"/>
      <c r="H164" s="24" t="s">
        <v>543</v>
      </c>
      <c r="I164" s="25">
        <v>45869</v>
      </c>
      <c r="J164" s="24" t="s">
        <v>560</v>
      </c>
      <c r="K164" s="24" t="s">
        <v>561</v>
      </c>
      <c r="L164" s="24" t="s">
        <v>546</v>
      </c>
      <c r="M164" s="24" t="s">
        <v>418</v>
      </c>
      <c r="N164" s="26"/>
      <c r="O164" s="24" t="s">
        <v>11</v>
      </c>
      <c r="P164" s="27">
        <v>0</v>
      </c>
      <c r="Q164" s="27">
        <f t="shared" si="4"/>
        <v>-20222.66</v>
      </c>
    </row>
    <row r="165" spans="1:17">
      <c r="A165" s="24"/>
      <c r="B165" s="24"/>
      <c r="C165" s="24"/>
      <c r="D165" s="24"/>
      <c r="E165" s="24"/>
      <c r="F165" s="24"/>
      <c r="G165" s="24"/>
      <c r="H165" s="24" t="s">
        <v>543</v>
      </c>
      <c r="I165" s="25">
        <v>45869</v>
      </c>
      <c r="J165" s="24" t="s">
        <v>560</v>
      </c>
      <c r="K165" s="24" t="s">
        <v>561</v>
      </c>
      <c r="L165" s="24" t="s">
        <v>546</v>
      </c>
      <c r="M165" s="24" t="s">
        <v>418</v>
      </c>
      <c r="N165" s="26"/>
      <c r="O165" s="24" t="s">
        <v>11</v>
      </c>
      <c r="P165" s="27">
        <v>0</v>
      </c>
      <c r="Q165" s="27">
        <f t="shared" si="4"/>
        <v>-20222.66</v>
      </c>
    </row>
    <row r="166" spans="1:17">
      <c r="A166" s="24"/>
      <c r="B166" s="24"/>
      <c r="C166" s="24"/>
      <c r="D166" s="24"/>
      <c r="E166" s="24"/>
      <c r="F166" s="24"/>
      <c r="G166" s="24"/>
      <c r="H166" s="24" t="s">
        <v>543</v>
      </c>
      <c r="I166" s="25">
        <v>45869</v>
      </c>
      <c r="J166" s="24" t="s">
        <v>560</v>
      </c>
      <c r="K166" s="24" t="s">
        <v>561</v>
      </c>
      <c r="L166" s="24" t="s">
        <v>546</v>
      </c>
      <c r="M166" s="24" t="s">
        <v>418</v>
      </c>
      <c r="N166" s="26"/>
      <c r="O166" s="24" t="s">
        <v>11</v>
      </c>
      <c r="P166" s="27">
        <v>0</v>
      </c>
      <c r="Q166" s="27">
        <f t="shared" si="4"/>
        <v>-20222.66</v>
      </c>
    </row>
    <row r="167" spans="1:17">
      <c r="A167" s="24"/>
      <c r="B167" s="24"/>
      <c r="C167" s="24"/>
      <c r="D167" s="24"/>
      <c r="E167" s="24"/>
      <c r="F167" s="24"/>
      <c r="G167" s="24"/>
      <c r="H167" s="24" t="s">
        <v>543</v>
      </c>
      <c r="I167" s="25">
        <v>45869</v>
      </c>
      <c r="J167" s="24" t="s">
        <v>562</v>
      </c>
      <c r="K167" s="24" t="s">
        <v>563</v>
      </c>
      <c r="L167" s="24" t="s">
        <v>546</v>
      </c>
      <c r="M167" s="24" t="s">
        <v>418</v>
      </c>
      <c r="N167" s="26"/>
      <c r="O167" s="24" t="s">
        <v>11</v>
      </c>
      <c r="P167" s="27">
        <v>-10111.33</v>
      </c>
      <c r="Q167" s="27">
        <f t="shared" si="4"/>
        <v>-30333.99</v>
      </c>
    </row>
    <row r="168" spans="1:17">
      <c r="A168" s="24"/>
      <c r="B168" s="24"/>
      <c r="C168" s="24"/>
      <c r="D168" s="24"/>
      <c r="E168" s="24"/>
      <c r="F168" s="24"/>
      <c r="G168" s="24"/>
      <c r="H168" s="24" t="s">
        <v>543</v>
      </c>
      <c r="I168" s="25">
        <v>45869</v>
      </c>
      <c r="J168" s="24" t="s">
        <v>562</v>
      </c>
      <c r="K168" s="24" t="s">
        <v>563</v>
      </c>
      <c r="L168" s="24" t="s">
        <v>546</v>
      </c>
      <c r="M168" s="24" t="s">
        <v>418</v>
      </c>
      <c r="N168" s="26"/>
      <c r="O168" s="24" t="s">
        <v>11</v>
      </c>
      <c r="P168" s="27">
        <v>0</v>
      </c>
      <c r="Q168" s="27">
        <f t="shared" si="4"/>
        <v>-30333.99</v>
      </c>
    </row>
    <row r="169" spans="1:17">
      <c r="A169" s="24"/>
      <c r="B169" s="24"/>
      <c r="C169" s="24"/>
      <c r="D169" s="24"/>
      <c r="E169" s="24"/>
      <c r="F169" s="24"/>
      <c r="G169" s="24"/>
      <c r="H169" s="24" t="s">
        <v>543</v>
      </c>
      <c r="I169" s="25">
        <v>45869</v>
      </c>
      <c r="J169" s="24" t="s">
        <v>562</v>
      </c>
      <c r="K169" s="24" t="s">
        <v>563</v>
      </c>
      <c r="L169" s="24" t="s">
        <v>546</v>
      </c>
      <c r="M169" s="24" t="s">
        <v>418</v>
      </c>
      <c r="N169" s="26"/>
      <c r="O169" s="24" t="s">
        <v>11</v>
      </c>
      <c r="P169" s="27">
        <v>0</v>
      </c>
      <c r="Q169" s="27">
        <f t="shared" si="4"/>
        <v>-30333.99</v>
      </c>
    </row>
    <row r="170" spans="1:17">
      <c r="A170" s="24"/>
      <c r="B170" s="24"/>
      <c r="C170" s="24"/>
      <c r="D170" s="24"/>
      <c r="E170" s="24"/>
      <c r="F170" s="24"/>
      <c r="G170" s="24"/>
      <c r="H170" s="24" t="s">
        <v>543</v>
      </c>
      <c r="I170" s="25">
        <v>45869</v>
      </c>
      <c r="J170" s="24" t="s">
        <v>562</v>
      </c>
      <c r="K170" s="24" t="s">
        <v>563</v>
      </c>
      <c r="L170" s="24" t="s">
        <v>546</v>
      </c>
      <c r="M170" s="24" t="s">
        <v>418</v>
      </c>
      <c r="N170" s="26"/>
      <c r="O170" s="24" t="s">
        <v>11</v>
      </c>
      <c r="P170" s="27">
        <v>0</v>
      </c>
      <c r="Q170" s="27">
        <f t="shared" si="4"/>
        <v>-30333.99</v>
      </c>
    </row>
    <row r="171" spans="1:17" ht="15.75" thickBot="1">
      <c r="A171" s="24"/>
      <c r="B171" s="24"/>
      <c r="C171" s="24"/>
      <c r="D171" s="24"/>
      <c r="E171" s="24"/>
      <c r="F171" s="24"/>
      <c r="G171" s="24"/>
      <c r="H171" s="24" t="s">
        <v>543</v>
      </c>
      <c r="I171" s="25">
        <v>45869</v>
      </c>
      <c r="J171" s="24" t="s">
        <v>562</v>
      </c>
      <c r="K171" s="24" t="s">
        <v>563</v>
      </c>
      <c r="L171" s="24" t="s">
        <v>546</v>
      </c>
      <c r="M171" s="24" t="s">
        <v>418</v>
      </c>
      <c r="N171" s="26"/>
      <c r="O171" s="24" t="s">
        <v>11</v>
      </c>
      <c r="P171" s="28">
        <v>-717.26</v>
      </c>
      <c r="Q171" s="28">
        <f t="shared" si="4"/>
        <v>-31051.25</v>
      </c>
    </row>
    <row r="172" spans="1:17">
      <c r="A172" s="29"/>
      <c r="B172" s="29"/>
      <c r="C172" s="29"/>
      <c r="D172" s="29"/>
      <c r="E172" s="29" t="s">
        <v>564</v>
      </c>
      <c r="F172" s="29"/>
      <c r="G172" s="29"/>
      <c r="H172" s="29"/>
      <c r="I172" s="30"/>
      <c r="J172" s="29"/>
      <c r="K172" s="29"/>
      <c r="L172" s="29"/>
      <c r="M172" s="29"/>
      <c r="N172" s="29"/>
      <c r="O172" s="29"/>
      <c r="P172" s="2">
        <f>ROUND(SUM(P157:P171),5)</f>
        <v>-31051.25</v>
      </c>
      <c r="Q172" s="2">
        <f>Q171</f>
        <v>-31051.25</v>
      </c>
    </row>
    <row r="173" spans="1:17">
      <c r="A173" s="1"/>
      <c r="B173" s="1"/>
      <c r="C173" s="1"/>
      <c r="D173" s="1"/>
      <c r="E173" s="1" t="s">
        <v>180</v>
      </c>
      <c r="F173" s="1"/>
      <c r="G173" s="1"/>
      <c r="H173" s="1"/>
      <c r="I173" s="22"/>
      <c r="J173" s="1"/>
      <c r="K173" s="1"/>
      <c r="L173" s="1"/>
      <c r="M173" s="1"/>
      <c r="N173" s="1"/>
      <c r="O173" s="1"/>
      <c r="P173" s="23"/>
      <c r="Q173" s="23"/>
    </row>
    <row r="174" spans="1:17">
      <c r="A174" s="24"/>
      <c r="B174" s="24"/>
      <c r="C174" s="24"/>
      <c r="D174" s="24"/>
      <c r="E174" s="24"/>
      <c r="F174" s="24"/>
      <c r="G174" s="24"/>
      <c r="H174" s="24" t="s">
        <v>543</v>
      </c>
      <c r="I174" s="25">
        <v>45869</v>
      </c>
      <c r="J174" s="24" t="s">
        <v>565</v>
      </c>
      <c r="K174" s="24" t="s">
        <v>566</v>
      </c>
      <c r="L174" s="24" t="s">
        <v>546</v>
      </c>
      <c r="M174" s="24" t="s">
        <v>418</v>
      </c>
      <c r="N174" s="26"/>
      <c r="O174" s="24" t="s">
        <v>11</v>
      </c>
      <c r="P174" s="27">
        <v>-7635.6</v>
      </c>
      <c r="Q174" s="27">
        <f>ROUND(Q173+P174,5)</f>
        <v>-7635.6</v>
      </c>
    </row>
    <row r="175" spans="1:17">
      <c r="A175" s="24"/>
      <c r="B175" s="24"/>
      <c r="C175" s="24"/>
      <c r="D175" s="24"/>
      <c r="E175" s="24"/>
      <c r="F175" s="24"/>
      <c r="G175" s="24"/>
      <c r="H175" s="24" t="s">
        <v>543</v>
      </c>
      <c r="I175" s="25">
        <v>45869</v>
      </c>
      <c r="J175" s="24" t="s">
        <v>565</v>
      </c>
      <c r="K175" s="24" t="s">
        <v>566</v>
      </c>
      <c r="L175" s="24" t="s">
        <v>546</v>
      </c>
      <c r="M175" s="24" t="s">
        <v>418</v>
      </c>
      <c r="N175" s="26"/>
      <c r="O175" s="24" t="s">
        <v>11</v>
      </c>
      <c r="P175" s="27">
        <v>-424.2</v>
      </c>
      <c r="Q175" s="27">
        <f>ROUND(Q174+P175,5)</f>
        <v>-8059.8</v>
      </c>
    </row>
    <row r="176" spans="1:17" ht="15.75" thickBot="1">
      <c r="A176" s="24"/>
      <c r="B176" s="24"/>
      <c r="C176" s="24"/>
      <c r="D176" s="24"/>
      <c r="E176" s="24"/>
      <c r="F176" s="24"/>
      <c r="G176" s="24"/>
      <c r="H176" s="24" t="s">
        <v>543</v>
      </c>
      <c r="I176" s="25">
        <v>45869</v>
      </c>
      <c r="J176" s="24" t="s">
        <v>565</v>
      </c>
      <c r="K176" s="24" t="s">
        <v>566</v>
      </c>
      <c r="L176" s="24" t="s">
        <v>546</v>
      </c>
      <c r="M176" s="24" t="s">
        <v>418</v>
      </c>
      <c r="N176" s="26"/>
      <c r="O176" s="24" t="s">
        <v>11</v>
      </c>
      <c r="P176" s="28">
        <v>-424.2</v>
      </c>
      <c r="Q176" s="28">
        <f>ROUND(Q175+P176,5)</f>
        <v>-8484</v>
      </c>
    </row>
    <row r="177" spans="1:17">
      <c r="A177" s="29"/>
      <c r="B177" s="29"/>
      <c r="C177" s="29"/>
      <c r="D177" s="29"/>
      <c r="E177" s="29" t="s">
        <v>567</v>
      </c>
      <c r="F177" s="29"/>
      <c r="G177" s="29"/>
      <c r="H177" s="29"/>
      <c r="I177" s="30"/>
      <c r="J177" s="29"/>
      <c r="K177" s="29"/>
      <c r="L177" s="29"/>
      <c r="M177" s="29"/>
      <c r="N177" s="29"/>
      <c r="O177" s="29"/>
      <c r="P177" s="2">
        <f>ROUND(SUM(P173:P176),5)</f>
        <v>-8484</v>
      </c>
      <c r="Q177" s="2">
        <f>Q176</f>
        <v>-8484</v>
      </c>
    </row>
    <row r="178" spans="1:17">
      <c r="A178" s="1"/>
      <c r="B178" s="1"/>
      <c r="C178" s="1"/>
      <c r="D178" s="1"/>
      <c r="E178" s="1" t="s">
        <v>182</v>
      </c>
      <c r="F178" s="1"/>
      <c r="G178" s="1"/>
      <c r="H178" s="1"/>
      <c r="I178" s="22"/>
      <c r="J178" s="1"/>
      <c r="K178" s="1"/>
      <c r="L178" s="1"/>
      <c r="M178" s="1"/>
      <c r="N178" s="1"/>
      <c r="O178" s="1"/>
      <c r="P178" s="23"/>
      <c r="Q178" s="23"/>
    </row>
    <row r="179" spans="1:17">
      <c r="A179" s="24"/>
      <c r="B179" s="24"/>
      <c r="C179" s="24"/>
      <c r="D179" s="24"/>
      <c r="E179" s="24"/>
      <c r="F179" s="24"/>
      <c r="G179" s="24"/>
      <c r="H179" s="24" t="s">
        <v>543</v>
      </c>
      <c r="I179" s="25">
        <v>45869</v>
      </c>
      <c r="J179" s="24" t="s">
        <v>547</v>
      </c>
      <c r="K179" s="24" t="s">
        <v>548</v>
      </c>
      <c r="L179" s="24" t="s">
        <v>546</v>
      </c>
      <c r="M179" s="24" t="s">
        <v>418</v>
      </c>
      <c r="N179" s="26"/>
      <c r="O179" s="24" t="s">
        <v>11</v>
      </c>
      <c r="P179" s="27">
        <v>0</v>
      </c>
      <c r="Q179" s="27">
        <f t="shared" ref="Q179:Q186" si="5">ROUND(Q178+P179,5)</f>
        <v>0</v>
      </c>
    </row>
    <row r="180" spans="1:17">
      <c r="A180" s="24"/>
      <c r="B180" s="24"/>
      <c r="C180" s="24"/>
      <c r="D180" s="24"/>
      <c r="E180" s="24"/>
      <c r="F180" s="24"/>
      <c r="G180" s="24"/>
      <c r="H180" s="24" t="s">
        <v>543</v>
      </c>
      <c r="I180" s="25">
        <v>45869</v>
      </c>
      <c r="J180" s="24" t="s">
        <v>547</v>
      </c>
      <c r="K180" s="24" t="s">
        <v>548</v>
      </c>
      <c r="L180" s="24" t="s">
        <v>546</v>
      </c>
      <c r="M180" s="24" t="s">
        <v>418</v>
      </c>
      <c r="N180" s="26"/>
      <c r="O180" s="24" t="s">
        <v>11</v>
      </c>
      <c r="P180" s="27">
        <v>0</v>
      </c>
      <c r="Q180" s="27">
        <f t="shared" si="5"/>
        <v>0</v>
      </c>
    </row>
    <row r="181" spans="1:17">
      <c r="A181" s="24"/>
      <c r="B181" s="24"/>
      <c r="C181" s="24"/>
      <c r="D181" s="24"/>
      <c r="E181" s="24"/>
      <c r="F181" s="24"/>
      <c r="G181" s="24"/>
      <c r="H181" s="24" t="s">
        <v>543</v>
      </c>
      <c r="I181" s="25">
        <v>45869</v>
      </c>
      <c r="J181" s="24" t="s">
        <v>547</v>
      </c>
      <c r="K181" s="24" t="s">
        <v>548</v>
      </c>
      <c r="L181" s="24" t="s">
        <v>546</v>
      </c>
      <c r="M181" s="24" t="s">
        <v>418</v>
      </c>
      <c r="N181" s="26"/>
      <c r="O181" s="24" t="s">
        <v>11</v>
      </c>
      <c r="P181" s="27">
        <v>0</v>
      </c>
      <c r="Q181" s="27">
        <f t="shared" si="5"/>
        <v>0</v>
      </c>
    </row>
    <row r="182" spans="1:17">
      <c r="A182" s="24"/>
      <c r="B182" s="24"/>
      <c r="C182" s="24"/>
      <c r="D182" s="24"/>
      <c r="E182" s="24"/>
      <c r="F182" s="24"/>
      <c r="G182" s="24"/>
      <c r="H182" s="24" t="s">
        <v>543</v>
      </c>
      <c r="I182" s="25">
        <v>45869</v>
      </c>
      <c r="J182" s="24" t="s">
        <v>568</v>
      </c>
      <c r="K182" s="24" t="s">
        <v>569</v>
      </c>
      <c r="L182" s="24" t="s">
        <v>546</v>
      </c>
      <c r="M182" s="24" t="s">
        <v>418</v>
      </c>
      <c r="N182" s="26"/>
      <c r="O182" s="24" t="s">
        <v>11</v>
      </c>
      <c r="P182" s="27">
        <v>-9857.77</v>
      </c>
      <c r="Q182" s="27">
        <f t="shared" si="5"/>
        <v>-9857.77</v>
      </c>
    </row>
    <row r="183" spans="1:17">
      <c r="A183" s="24"/>
      <c r="B183" s="24"/>
      <c r="C183" s="24"/>
      <c r="D183" s="24"/>
      <c r="E183" s="24"/>
      <c r="F183" s="24"/>
      <c r="G183" s="24"/>
      <c r="H183" s="24" t="s">
        <v>543</v>
      </c>
      <c r="I183" s="25">
        <v>45869</v>
      </c>
      <c r="J183" s="24" t="s">
        <v>568</v>
      </c>
      <c r="K183" s="24" t="s">
        <v>569</v>
      </c>
      <c r="L183" s="24" t="s">
        <v>546</v>
      </c>
      <c r="M183" s="24" t="s">
        <v>418</v>
      </c>
      <c r="N183" s="26"/>
      <c r="O183" s="24" t="s">
        <v>11</v>
      </c>
      <c r="P183" s="27">
        <v>0</v>
      </c>
      <c r="Q183" s="27">
        <f t="shared" si="5"/>
        <v>-9857.77</v>
      </c>
    </row>
    <row r="184" spans="1:17">
      <c r="A184" s="24"/>
      <c r="B184" s="24"/>
      <c r="C184" s="24"/>
      <c r="D184" s="24"/>
      <c r="E184" s="24"/>
      <c r="F184" s="24"/>
      <c r="G184" s="24"/>
      <c r="H184" s="24" t="s">
        <v>543</v>
      </c>
      <c r="I184" s="25">
        <v>45869</v>
      </c>
      <c r="J184" s="24" t="s">
        <v>568</v>
      </c>
      <c r="K184" s="24" t="s">
        <v>569</v>
      </c>
      <c r="L184" s="24" t="s">
        <v>546</v>
      </c>
      <c r="M184" s="24" t="s">
        <v>418</v>
      </c>
      <c r="N184" s="26"/>
      <c r="O184" s="24" t="s">
        <v>11</v>
      </c>
      <c r="P184" s="27">
        <v>-466.64</v>
      </c>
      <c r="Q184" s="27">
        <f t="shared" si="5"/>
        <v>-10324.41</v>
      </c>
    </row>
    <row r="185" spans="1:17">
      <c r="A185" s="24"/>
      <c r="B185" s="24"/>
      <c r="C185" s="24"/>
      <c r="D185" s="24"/>
      <c r="E185" s="24"/>
      <c r="F185" s="24"/>
      <c r="G185" s="24"/>
      <c r="H185" s="24" t="s">
        <v>543</v>
      </c>
      <c r="I185" s="25">
        <v>45869</v>
      </c>
      <c r="J185" s="24" t="s">
        <v>568</v>
      </c>
      <c r="K185" s="24" t="s">
        <v>569</v>
      </c>
      <c r="L185" s="24" t="s">
        <v>546</v>
      </c>
      <c r="M185" s="24" t="s">
        <v>418</v>
      </c>
      <c r="N185" s="26"/>
      <c r="O185" s="24" t="s">
        <v>11</v>
      </c>
      <c r="P185" s="27">
        <v>0</v>
      </c>
      <c r="Q185" s="27">
        <f t="shared" si="5"/>
        <v>-10324.41</v>
      </c>
    </row>
    <row r="186" spans="1:17" ht="15.75" thickBot="1">
      <c r="A186" s="24"/>
      <c r="B186" s="24"/>
      <c r="C186" s="24"/>
      <c r="D186" s="24"/>
      <c r="E186" s="24"/>
      <c r="F186" s="24"/>
      <c r="G186" s="24"/>
      <c r="H186" s="24" t="s">
        <v>543</v>
      </c>
      <c r="I186" s="25">
        <v>45869</v>
      </c>
      <c r="J186" s="24" t="s">
        <v>568</v>
      </c>
      <c r="K186" s="24" t="s">
        <v>569</v>
      </c>
      <c r="L186" s="24" t="s">
        <v>546</v>
      </c>
      <c r="M186" s="24" t="s">
        <v>418</v>
      </c>
      <c r="N186" s="26"/>
      <c r="O186" s="24" t="s">
        <v>11</v>
      </c>
      <c r="P186" s="27">
        <v>-583.29999999999995</v>
      </c>
      <c r="Q186" s="27">
        <f t="shared" si="5"/>
        <v>-10907.71</v>
      </c>
    </row>
    <row r="187" spans="1:17" ht="15.75" thickBot="1">
      <c r="A187" s="29"/>
      <c r="B187" s="29"/>
      <c r="C187" s="29"/>
      <c r="D187" s="29"/>
      <c r="E187" s="29" t="s">
        <v>570</v>
      </c>
      <c r="F187" s="29"/>
      <c r="G187" s="29"/>
      <c r="H187" s="29"/>
      <c r="I187" s="30"/>
      <c r="J187" s="29"/>
      <c r="K187" s="29"/>
      <c r="L187" s="29"/>
      <c r="M187" s="29"/>
      <c r="N187" s="29"/>
      <c r="O187" s="29"/>
      <c r="P187" s="3">
        <f>ROUND(SUM(P178:P186),5)</f>
        <v>-10907.71</v>
      </c>
      <c r="Q187" s="3">
        <f>Q186</f>
        <v>-10907.71</v>
      </c>
    </row>
    <row r="188" spans="1:17">
      <c r="A188" s="29"/>
      <c r="B188" s="29"/>
      <c r="C188" s="29"/>
      <c r="D188" s="29" t="s">
        <v>184</v>
      </c>
      <c r="E188" s="29"/>
      <c r="F188" s="29"/>
      <c r="G188" s="29"/>
      <c r="H188" s="29"/>
      <c r="I188" s="30"/>
      <c r="J188" s="29"/>
      <c r="K188" s="29"/>
      <c r="L188" s="29"/>
      <c r="M188" s="29"/>
      <c r="N188" s="29"/>
      <c r="O188" s="29"/>
      <c r="P188" s="2">
        <f>ROUND(P139+P156+P172+P177+P187,5)</f>
        <v>-71952.5</v>
      </c>
      <c r="Q188" s="2">
        <f>ROUND(Q139+Q156+Q172+Q177+Q187,5)</f>
        <v>-71952.5</v>
      </c>
    </row>
    <row r="189" spans="1:17">
      <c r="A189" s="1"/>
      <c r="B189" s="1"/>
      <c r="C189" s="1"/>
      <c r="D189" s="1" t="s">
        <v>185</v>
      </c>
      <c r="E189" s="1"/>
      <c r="F189" s="1"/>
      <c r="G189" s="1"/>
      <c r="H189" s="1"/>
      <c r="I189" s="22"/>
      <c r="J189" s="1"/>
      <c r="K189" s="1"/>
      <c r="L189" s="1"/>
      <c r="M189" s="1"/>
      <c r="N189" s="1"/>
      <c r="O189" s="1"/>
      <c r="P189" s="23"/>
      <c r="Q189" s="23"/>
    </row>
    <row r="190" spans="1:17">
      <c r="A190" s="1"/>
      <c r="B190" s="1"/>
      <c r="C190" s="1"/>
      <c r="D190" s="1"/>
      <c r="E190" s="1" t="s">
        <v>186</v>
      </c>
      <c r="F190" s="1"/>
      <c r="G190" s="1"/>
      <c r="H190" s="1"/>
      <c r="I190" s="22"/>
      <c r="J190" s="1"/>
      <c r="K190" s="1"/>
      <c r="L190" s="1"/>
      <c r="M190" s="1"/>
      <c r="N190" s="1"/>
      <c r="O190" s="1"/>
      <c r="P190" s="23"/>
      <c r="Q190" s="23"/>
    </row>
    <row r="191" spans="1:17">
      <c r="A191" s="24"/>
      <c r="B191" s="24"/>
      <c r="C191" s="24"/>
      <c r="D191" s="24"/>
      <c r="E191" s="24"/>
      <c r="F191" s="24"/>
      <c r="G191" s="24"/>
      <c r="H191" s="24" t="s">
        <v>543</v>
      </c>
      <c r="I191" s="25">
        <v>45869</v>
      </c>
      <c r="J191" s="24" t="s">
        <v>558</v>
      </c>
      <c r="K191" s="24" t="s">
        <v>559</v>
      </c>
      <c r="L191" s="24" t="s">
        <v>546</v>
      </c>
      <c r="M191" s="24" t="s">
        <v>418</v>
      </c>
      <c r="N191" s="26"/>
      <c r="O191" s="24" t="s">
        <v>11</v>
      </c>
      <c r="P191" s="27">
        <v>-7.07</v>
      </c>
      <c r="Q191" s="27">
        <f t="shared" ref="Q191:Q196" si="6">ROUND(Q190+P191,5)</f>
        <v>-7.07</v>
      </c>
    </row>
    <row r="192" spans="1:17">
      <c r="A192" s="24"/>
      <c r="B192" s="24"/>
      <c r="C192" s="24"/>
      <c r="D192" s="24"/>
      <c r="E192" s="24"/>
      <c r="F192" s="24"/>
      <c r="G192" s="24"/>
      <c r="H192" s="24" t="s">
        <v>543</v>
      </c>
      <c r="I192" s="25">
        <v>45869</v>
      </c>
      <c r="J192" s="24" t="s">
        <v>568</v>
      </c>
      <c r="K192" s="24" t="s">
        <v>569</v>
      </c>
      <c r="L192" s="24" t="s">
        <v>546</v>
      </c>
      <c r="M192" s="24" t="s">
        <v>418</v>
      </c>
      <c r="N192" s="26"/>
      <c r="O192" s="24" t="s">
        <v>11</v>
      </c>
      <c r="P192" s="27">
        <v>-7.07</v>
      </c>
      <c r="Q192" s="27">
        <f t="shared" si="6"/>
        <v>-14.14</v>
      </c>
    </row>
    <row r="193" spans="1:17">
      <c r="A193" s="24"/>
      <c r="B193" s="24"/>
      <c r="C193" s="24"/>
      <c r="D193" s="24"/>
      <c r="E193" s="24"/>
      <c r="F193" s="24"/>
      <c r="G193" s="24"/>
      <c r="H193" s="24" t="s">
        <v>543</v>
      </c>
      <c r="I193" s="25">
        <v>45869</v>
      </c>
      <c r="J193" s="24" t="s">
        <v>560</v>
      </c>
      <c r="K193" s="24" t="s">
        <v>561</v>
      </c>
      <c r="L193" s="24" t="s">
        <v>546</v>
      </c>
      <c r="M193" s="24" t="s">
        <v>418</v>
      </c>
      <c r="N193" s="26"/>
      <c r="O193" s="24" t="s">
        <v>11</v>
      </c>
      <c r="P193" s="27">
        <v>-7.07</v>
      </c>
      <c r="Q193" s="27">
        <f t="shared" si="6"/>
        <v>-21.21</v>
      </c>
    </row>
    <row r="194" spans="1:17">
      <c r="A194" s="24"/>
      <c r="B194" s="24"/>
      <c r="C194" s="24"/>
      <c r="D194" s="24"/>
      <c r="E194" s="24"/>
      <c r="F194" s="24"/>
      <c r="G194" s="24"/>
      <c r="H194" s="24" t="s">
        <v>543</v>
      </c>
      <c r="I194" s="25">
        <v>45869</v>
      </c>
      <c r="J194" s="24" t="s">
        <v>552</v>
      </c>
      <c r="K194" s="24" t="s">
        <v>553</v>
      </c>
      <c r="L194" s="24" t="s">
        <v>546</v>
      </c>
      <c r="M194" s="24" t="s">
        <v>418</v>
      </c>
      <c r="N194" s="26"/>
      <c r="O194" s="24" t="s">
        <v>11</v>
      </c>
      <c r="P194" s="27">
        <v>-7.07</v>
      </c>
      <c r="Q194" s="27">
        <f t="shared" si="6"/>
        <v>-28.28</v>
      </c>
    </row>
    <row r="195" spans="1:17">
      <c r="A195" s="24"/>
      <c r="B195" s="24"/>
      <c r="C195" s="24"/>
      <c r="D195" s="24"/>
      <c r="E195" s="24"/>
      <c r="F195" s="24"/>
      <c r="G195" s="24"/>
      <c r="H195" s="24" t="s">
        <v>543</v>
      </c>
      <c r="I195" s="25">
        <v>45869</v>
      </c>
      <c r="J195" s="24" t="s">
        <v>565</v>
      </c>
      <c r="K195" s="24" t="s">
        <v>566</v>
      </c>
      <c r="L195" s="24" t="s">
        <v>546</v>
      </c>
      <c r="M195" s="24" t="s">
        <v>418</v>
      </c>
      <c r="N195" s="26"/>
      <c r="O195" s="24" t="s">
        <v>11</v>
      </c>
      <c r="P195" s="27">
        <v>-7.07</v>
      </c>
      <c r="Q195" s="27">
        <f t="shared" si="6"/>
        <v>-35.35</v>
      </c>
    </row>
    <row r="196" spans="1:17" ht="15.75" thickBot="1">
      <c r="A196" s="24"/>
      <c r="B196" s="24"/>
      <c r="C196" s="24"/>
      <c r="D196" s="24"/>
      <c r="E196" s="24"/>
      <c r="F196" s="24"/>
      <c r="G196" s="24"/>
      <c r="H196" s="24" t="s">
        <v>543</v>
      </c>
      <c r="I196" s="25">
        <v>45869</v>
      </c>
      <c r="J196" s="24" t="s">
        <v>562</v>
      </c>
      <c r="K196" s="24" t="s">
        <v>563</v>
      </c>
      <c r="L196" s="24" t="s">
        <v>546</v>
      </c>
      <c r="M196" s="24" t="s">
        <v>418</v>
      </c>
      <c r="N196" s="26"/>
      <c r="O196" s="24" t="s">
        <v>11</v>
      </c>
      <c r="P196" s="28">
        <v>-7.07</v>
      </c>
      <c r="Q196" s="28">
        <f t="shared" si="6"/>
        <v>-42.42</v>
      </c>
    </row>
    <row r="197" spans="1:17">
      <c r="A197" s="29"/>
      <c r="B197" s="29"/>
      <c r="C197" s="29"/>
      <c r="D197" s="29"/>
      <c r="E197" s="29" t="s">
        <v>571</v>
      </c>
      <c r="F197" s="29"/>
      <c r="G197" s="29"/>
      <c r="H197" s="29"/>
      <c r="I197" s="30"/>
      <c r="J197" s="29"/>
      <c r="K197" s="29"/>
      <c r="L197" s="29"/>
      <c r="M197" s="29"/>
      <c r="N197" s="29"/>
      <c r="O197" s="29"/>
      <c r="P197" s="2">
        <f>ROUND(SUM(P190:P196),5)</f>
        <v>-42.42</v>
      </c>
      <c r="Q197" s="2">
        <f>Q196</f>
        <v>-42.42</v>
      </c>
    </row>
    <row r="198" spans="1:17">
      <c r="A198" s="1"/>
      <c r="B198" s="1"/>
      <c r="C198" s="1"/>
      <c r="D198" s="1"/>
      <c r="E198" s="1" t="s">
        <v>187</v>
      </c>
      <c r="F198" s="1"/>
      <c r="G198" s="1"/>
      <c r="H198" s="1"/>
      <c r="I198" s="22"/>
      <c r="J198" s="1"/>
      <c r="K198" s="1"/>
      <c r="L198" s="1"/>
      <c r="M198" s="1"/>
      <c r="N198" s="1"/>
      <c r="O198" s="1"/>
      <c r="P198" s="23"/>
      <c r="Q198" s="23"/>
    </row>
    <row r="199" spans="1:17">
      <c r="A199" s="24"/>
      <c r="B199" s="24"/>
      <c r="C199" s="24"/>
      <c r="D199" s="24"/>
      <c r="E199" s="24"/>
      <c r="F199" s="24"/>
      <c r="G199" s="24"/>
      <c r="H199" s="24" t="s">
        <v>543</v>
      </c>
      <c r="I199" s="25">
        <v>45869</v>
      </c>
      <c r="J199" s="24" t="s">
        <v>558</v>
      </c>
      <c r="K199" s="24" t="s">
        <v>559</v>
      </c>
      <c r="L199" s="24" t="s">
        <v>546</v>
      </c>
      <c r="M199" s="24" t="s">
        <v>418</v>
      </c>
      <c r="N199" s="26"/>
      <c r="O199" s="24" t="s">
        <v>11</v>
      </c>
      <c r="P199" s="27">
        <v>-1061.69</v>
      </c>
      <c r="Q199" s="27">
        <f>ROUND(Q198+P199,5)</f>
        <v>-1061.69</v>
      </c>
    </row>
    <row r="200" spans="1:17">
      <c r="A200" s="24"/>
      <c r="B200" s="24"/>
      <c r="C200" s="24"/>
      <c r="D200" s="24"/>
      <c r="E200" s="24"/>
      <c r="F200" s="24"/>
      <c r="G200" s="24"/>
      <c r="H200" s="24" t="s">
        <v>543</v>
      </c>
      <c r="I200" s="25">
        <v>45869</v>
      </c>
      <c r="J200" s="24" t="s">
        <v>568</v>
      </c>
      <c r="K200" s="24" t="s">
        <v>569</v>
      </c>
      <c r="L200" s="24" t="s">
        <v>546</v>
      </c>
      <c r="M200" s="24" t="s">
        <v>418</v>
      </c>
      <c r="N200" s="26"/>
      <c r="O200" s="24" t="s">
        <v>11</v>
      </c>
      <c r="P200" s="27">
        <v>-1145.31</v>
      </c>
      <c r="Q200" s="27">
        <f>ROUND(Q199+P200,5)</f>
        <v>-2207</v>
      </c>
    </row>
    <row r="201" spans="1:17">
      <c r="A201" s="24"/>
      <c r="B201" s="24"/>
      <c r="C201" s="24"/>
      <c r="D201" s="24"/>
      <c r="E201" s="24"/>
      <c r="F201" s="24"/>
      <c r="G201" s="24"/>
      <c r="H201" s="24" t="s">
        <v>543</v>
      </c>
      <c r="I201" s="25">
        <v>45869</v>
      </c>
      <c r="J201" s="24" t="s">
        <v>560</v>
      </c>
      <c r="K201" s="24" t="s">
        <v>561</v>
      </c>
      <c r="L201" s="24" t="s">
        <v>546</v>
      </c>
      <c r="M201" s="24" t="s">
        <v>418</v>
      </c>
      <c r="N201" s="26"/>
      <c r="O201" s="24" t="s">
        <v>11</v>
      </c>
      <c r="P201" s="27">
        <v>-1061.69</v>
      </c>
      <c r="Q201" s="27">
        <f>ROUND(Q200+P201,5)</f>
        <v>-3268.69</v>
      </c>
    </row>
    <row r="202" spans="1:17">
      <c r="A202" s="24"/>
      <c r="B202" s="24"/>
      <c r="C202" s="24"/>
      <c r="D202" s="24"/>
      <c r="E202" s="24"/>
      <c r="F202" s="24"/>
      <c r="G202" s="24"/>
      <c r="H202" s="24" t="s">
        <v>543</v>
      </c>
      <c r="I202" s="25">
        <v>45869</v>
      </c>
      <c r="J202" s="24" t="s">
        <v>565</v>
      </c>
      <c r="K202" s="24" t="s">
        <v>566</v>
      </c>
      <c r="L202" s="24" t="s">
        <v>546</v>
      </c>
      <c r="M202" s="24" t="s">
        <v>418</v>
      </c>
      <c r="N202" s="26"/>
      <c r="O202" s="24" t="s">
        <v>11</v>
      </c>
      <c r="P202" s="27">
        <v>-890.82</v>
      </c>
      <c r="Q202" s="27">
        <f>ROUND(Q201+P202,5)</f>
        <v>-4159.51</v>
      </c>
    </row>
    <row r="203" spans="1:17" ht="15.75" thickBot="1">
      <c r="A203" s="24"/>
      <c r="B203" s="24"/>
      <c r="C203" s="24"/>
      <c r="D203" s="24"/>
      <c r="E203" s="24"/>
      <c r="F203" s="24"/>
      <c r="G203" s="24"/>
      <c r="H203" s="24" t="s">
        <v>543</v>
      </c>
      <c r="I203" s="25">
        <v>45869</v>
      </c>
      <c r="J203" s="24" t="s">
        <v>562</v>
      </c>
      <c r="K203" s="24" t="s">
        <v>563</v>
      </c>
      <c r="L203" s="24" t="s">
        <v>546</v>
      </c>
      <c r="M203" s="24" t="s">
        <v>418</v>
      </c>
      <c r="N203" s="26"/>
      <c r="O203" s="24" t="s">
        <v>11</v>
      </c>
      <c r="P203" s="28">
        <v>-1061.69</v>
      </c>
      <c r="Q203" s="28">
        <f>ROUND(Q202+P203,5)</f>
        <v>-5221.2</v>
      </c>
    </row>
    <row r="204" spans="1:17">
      <c r="A204" s="29"/>
      <c r="B204" s="29"/>
      <c r="C204" s="29"/>
      <c r="D204" s="29"/>
      <c r="E204" s="29" t="s">
        <v>572</v>
      </c>
      <c r="F204" s="29"/>
      <c r="G204" s="29"/>
      <c r="H204" s="29"/>
      <c r="I204" s="30"/>
      <c r="J204" s="29"/>
      <c r="K204" s="29"/>
      <c r="L204" s="29"/>
      <c r="M204" s="29"/>
      <c r="N204" s="29"/>
      <c r="O204" s="29"/>
      <c r="P204" s="2">
        <f>ROUND(SUM(P198:P203),5)</f>
        <v>-5221.2</v>
      </c>
      <c r="Q204" s="2">
        <f>Q203</f>
        <v>-5221.2</v>
      </c>
    </row>
    <row r="205" spans="1:17">
      <c r="A205" s="1"/>
      <c r="B205" s="1"/>
      <c r="C205" s="1"/>
      <c r="D205" s="1"/>
      <c r="E205" s="1" t="s">
        <v>188</v>
      </c>
      <c r="F205" s="1"/>
      <c r="G205" s="1"/>
      <c r="H205" s="1"/>
      <c r="I205" s="22"/>
      <c r="J205" s="1"/>
      <c r="K205" s="1"/>
      <c r="L205" s="1"/>
      <c r="M205" s="1"/>
      <c r="N205" s="1"/>
      <c r="O205" s="1"/>
      <c r="P205" s="23"/>
      <c r="Q205" s="23"/>
    </row>
    <row r="206" spans="1:17">
      <c r="A206" s="24"/>
      <c r="B206" s="24"/>
      <c r="C206" s="24"/>
      <c r="D206" s="24"/>
      <c r="E206" s="24"/>
      <c r="F206" s="24"/>
      <c r="G206" s="24"/>
      <c r="H206" s="24" t="s">
        <v>543</v>
      </c>
      <c r="I206" s="25">
        <v>45869</v>
      </c>
      <c r="J206" s="24" t="s">
        <v>558</v>
      </c>
      <c r="K206" s="24" t="s">
        <v>559</v>
      </c>
      <c r="L206" s="24" t="s">
        <v>546</v>
      </c>
      <c r="M206" s="24" t="s">
        <v>418</v>
      </c>
      <c r="N206" s="26"/>
      <c r="O206" s="24" t="s">
        <v>11</v>
      </c>
      <c r="P206" s="27">
        <v>-384.23</v>
      </c>
      <c r="Q206" s="27">
        <f>ROUND(Q205+P206,5)</f>
        <v>-384.23</v>
      </c>
    </row>
    <row r="207" spans="1:17">
      <c r="A207" s="24"/>
      <c r="B207" s="24"/>
      <c r="C207" s="24"/>
      <c r="D207" s="24"/>
      <c r="E207" s="24"/>
      <c r="F207" s="24"/>
      <c r="G207" s="24"/>
      <c r="H207" s="24" t="s">
        <v>543</v>
      </c>
      <c r="I207" s="25">
        <v>45869</v>
      </c>
      <c r="J207" s="24" t="s">
        <v>568</v>
      </c>
      <c r="K207" s="24" t="s">
        <v>569</v>
      </c>
      <c r="L207" s="24" t="s">
        <v>546</v>
      </c>
      <c r="M207" s="24" t="s">
        <v>418</v>
      </c>
      <c r="N207" s="26"/>
      <c r="O207" s="24" t="s">
        <v>11</v>
      </c>
      <c r="P207" s="27">
        <v>-414.49</v>
      </c>
      <c r="Q207" s="27">
        <f>ROUND(Q206+P207,5)</f>
        <v>-798.72</v>
      </c>
    </row>
    <row r="208" spans="1:17">
      <c r="A208" s="24"/>
      <c r="B208" s="24"/>
      <c r="C208" s="24"/>
      <c r="D208" s="24"/>
      <c r="E208" s="24"/>
      <c r="F208" s="24"/>
      <c r="G208" s="24"/>
      <c r="H208" s="24" t="s">
        <v>543</v>
      </c>
      <c r="I208" s="25">
        <v>45869</v>
      </c>
      <c r="J208" s="24" t="s">
        <v>560</v>
      </c>
      <c r="K208" s="24" t="s">
        <v>561</v>
      </c>
      <c r="L208" s="24" t="s">
        <v>546</v>
      </c>
      <c r="M208" s="24" t="s">
        <v>418</v>
      </c>
      <c r="N208" s="26"/>
      <c r="O208" s="24" t="s">
        <v>11</v>
      </c>
      <c r="P208" s="27">
        <v>-384.23</v>
      </c>
      <c r="Q208" s="27">
        <f>ROUND(Q207+P208,5)</f>
        <v>-1182.95</v>
      </c>
    </row>
    <row r="209" spans="1:17" ht="15.75" thickBot="1">
      <c r="A209" s="24"/>
      <c r="B209" s="24"/>
      <c r="C209" s="24"/>
      <c r="D209" s="24"/>
      <c r="E209" s="24"/>
      <c r="F209" s="24"/>
      <c r="G209" s="24"/>
      <c r="H209" s="24" t="s">
        <v>543</v>
      </c>
      <c r="I209" s="25">
        <v>45869</v>
      </c>
      <c r="J209" s="24" t="s">
        <v>562</v>
      </c>
      <c r="K209" s="24" t="s">
        <v>563</v>
      </c>
      <c r="L209" s="24" t="s">
        <v>546</v>
      </c>
      <c r="M209" s="24" t="s">
        <v>418</v>
      </c>
      <c r="N209" s="26"/>
      <c r="O209" s="24" t="s">
        <v>11</v>
      </c>
      <c r="P209" s="28">
        <v>-384.23</v>
      </c>
      <c r="Q209" s="28">
        <f>ROUND(Q208+P209,5)</f>
        <v>-1567.18</v>
      </c>
    </row>
    <row r="210" spans="1:17">
      <c r="A210" s="29"/>
      <c r="B210" s="29"/>
      <c r="C210" s="29"/>
      <c r="D210" s="29"/>
      <c r="E210" s="29" t="s">
        <v>573</v>
      </c>
      <c r="F210" s="29"/>
      <c r="G210" s="29"/>
      <c r="H210" s="29"/>
      <c r="I210" s="30"/>
      <c r="J210" s="29"/>
      <c r="K210" s="29"/>
      <c r="L210" s="29"/>
      <c r="M210" s="29"/>
      <c r="N210" s="29"/>
      <c r="O210" s="29"/>
      <c r="P210" s="2">
        <f>ROUND(SUM(P205:P209),5)</f>
        <v>-1567.18</v>
      </c>
      <c r="Q210" s="2">
        <f>Q209</f>
        <v>-1567.18</v>
      </c>
    </row>
    <row r="211" spans="1:17">
      <c r="A211" s="1"/>
      <c r="B211" s="1"/>
      <c r="C211" s="1"/>
      <c r="D211" s="1"/>
      <c r="E211" s="1" t="s">
        <v>189</v>
      </c>
      <c r="F211" s="1"/>
      <c r="G211" s="1"/>
      <c r="H211" s="1"/>
      <c r="I211" s="22"/>
      <c r="J211" s="1"/>
      <c r="K211" s="1"/>
      <c r="L211" s="1"/>
      <c r="M211" s="1"/>
      <c r="N211" s="1"/>
      <c r="O211" s="1"/>
      <c r="P211" s="23"/>
      <c r="Q211" s="23"/>
    </row>
    <row r="212" spans="1:17">
      <c r="A212" s="24"/>
      <c r="B212" s="24"/>
      <c r="C212" s="24"/>
      <c r="D212" s="24"/>
      <c r="E212" s="24"/>
      <c r="F212" s="24"/>
      <c r="G212" s="24"/>
      <c r="H212" s="24" t="s">
        <v>543</v>
      </c>
      <c r="I212" s="25">
        <v>45869</v>
      </c>
      <c r="J212" s="24" t="s">
        <v>558</v>
      </c>
      <c r="K212" s="24" t="s">
        <v>559</v>
      </c>
      <c r="L212" s="24" t="s">
        <v>546</v>
      </c>
      <c r="M212" s="24" t="s">
        <v>418</v>
      </c>
      <c r="N212" s="26"/>
      <c r="O212" s="24" t="s">
        <v>11</v>
      </c>
      <c r="P212" s="27">
        <v>-1816.5</v>
      </c>
      <c r="Q212" s="27">
        <f>ROUND(Q211+P212,5)</f>
        <v>-1816.5</v>
      </c>
    </row>
    <row r="213" spans="1:17">
      <c r="A213" s="24"/>
      <c r="B213" s="24"/>
      <c r="C213" s="24"/>
      <c r="D213" s="24"/>
      <c r="E213" s="24"/>
      <c r="F213" s="24"/>
      <c r="G213" s="24"/>
      <c r="H213" s="24" t="s">
        <v>543</v>
      </c>
      <c r="I213" s="25">
        <v>45869</v>
      </c>
      <c r="J213" s="24" t="s">
        <v>568</v>
      </c>
      <c r="K213" s="24" t="s">
        <v>569</v>
      </c>
      <c r="L213" s="24" t="s">
        <v>546</v>
      </c>
      <c r="M213" s="24" t="s">
        <v>418</v>
      </c>
      <c r="N213" s="26"/>
      <c r="O213" s="24" t="s">
        <v>11</v>
      </c>
      <c r="P213" s="27">
        <v>-946</v>
      </c>
      <c r="Q213" s="27">
        <f>ROUND(Q212+P213,5)</f>
        <v>-2762.5</v>
      </c>
    </row>
    <row r="214" spans="1:17">
      <c r="A214" s="24"/>
      <c r="B214" s="24"/>
      <c r="C214" s="24"/>
      <c r="D214" s="24"/>
      <c r="E214" s="24"/>
      <c r="F214" s="24"/>
      <c r="G214" s="24"/>
      <c r="H214" s="24" t="s">
        <v>543</v>
      </c>
      <c r="I214" s="25">
        <v>45869</v>
      </c>
      <c r="J214" s="24" t="s">
        <v>560</v>
      </c>
      <c r="K214" s="24" t="s">
        <v>561</v>
      </c>
      <c r="L214" s="24" t="s">
        <v>546</v>
      </c>
      <c r="M214" s="24" t="s">
        <v>418</v>
      </c>
      <c r="N214" s="26"/>
      <c r="O214" s="24" t="s">
        <v>11</v>
      </c>
      <c r="P214" s="27">
        <v>-1811</v>
      </c>
      <c r="Q214" s="27">
        <f>ROUND(Q213+P214,5)</f>
        <v>-4573.5</v>
      </c>
    </row>
    <row r="215" spans="1:17">
      <c r="A215" s="24"/>
      <c r="B215" s="24"/>
      <c r="C215" s="24"/>
      <c r="D215" s="24"/>
      <c r="E215" s="24"/>
      <c r="F215" s="24"/>
      <c r="G215" s="24"/>
      <c r="H215" s="24" t="s">
        <v>543</v>
      </c>
      <c r="I215" s="25">
        <v>45869</v>
      </c>
      <c r="J215" s="24" t="s">
        <v>565</v>
      </c>
      <c r="K215" s="24" t="s">
        <v>566</v>
      </c>
      <c r="L215" s="24" t="s">
        <v>546</v>
      </c>
      <c r="M215" s="24" t="s">
        <v>418</v>
      </c>
      <c r="N215" s="26"/>
      <c r="O215" s="24" t="s">
        <v>11</v>
      </c>
      <c r="P215" s="27">
        <v>-946</v>
      </c>
      <c r="Q215" s="27">
        <f>ROUND(Q214+P215,5)</f>
        <v>-5519.5</v>
      </c>
    </row>
    <row r="216" spans="1:17" ht="15.75" thickBot="1">
      <c r="A216" s="24"/>
      <c r="B216" s="24"/>
      <c r="C216" s="24"/>
      <c r="D216" s="24"/>
      <c r="E216" s="24"/>
      <c r="F216" s="24"/>
      <c r="G216" s="24"/>
      <c r="H216" s="24" t="s">
        <v>543</v>
      </c>
      <c r="I216" s="25">
        <v>45869</v>
      </c>
      <c r="J216" s="24" t="s">
        <v>562</v>
      </c>
      <c r="K216" s="24" t="s">
        <v>563</v>
      </c>
      <c r="L216" s="24" t="s">
        <v>546</v>
      </c>
      <c r="M216" s="24" t="s">
        <v>418</v>
      </c>
      <c r="N216" s="26"/>
      <c r="O216" s="24" t="s">
        <v>11</v>
      </c>
      <c r="P216" s="28">
        <v>-946</v>
      </c>
      <c r="Q216" s="28">
        <f>ROUND(Q215+P216,5)</f>
        <v>-6465.5</v>
      </c>
    </row>
    <row r="217" spans="1:17">
      <c r="A217" s="29"/>
      <c r="B217" s="29"/>
      <c r="C217" s="29"/>
      <c r="D217" s="29"/>
      <c r="E217" s="29" t="s">
        <v>574</v>
      </c>
      <c r="F217" s="29"/>
      <c r="G217" s="29"/>
      <c r="H217" s="29"/>
      <c r="I217" s="30"/>
      <c r="J217" s="29"/>
      <c r="K217" s="29"/>
      <c r="L217" s="29"/>
      <c r="M217" s="29"/>
      <c r="N217" s="29"/>
      <c r="O217" s="29"/>
      <c r="P217" s="2">
        <f>ROUND(SUM(P211:P216),5)</f>
        <v>-6465.5</v>
      </c>
      <c r="Q217" s="2">
        <f>Q216</f>
        <v>-6465.5</v>
      </c>
    </row>
    <row r="218" spans="1:17">
      <c r="A218" s="1"/>
      <c r="B218" s="1"/>
      <c r="C218" s="1"/>
      <c r="D218" s="1"/>
      <c r="E218" s="1" t="s">
        <v>191</v>
      </c>
      <c r="F218" s="1"/>
      <c r="G218" s="1"/>
      <c r="H218" s="1"/>
      <c r="I218" s="22"/>
      <c r="J218" s="1"/>
      <c r="K218" s="1"/>
      <c r="L218" s="1"/>
      <c r="M218" s="1"/>
      <c r="N218" s="1"/>
      <c r="O218" s="1"/>
      <c r="P218" s="23"/>
      <c r="Q218" s="23"/>
    </row>
    <row r="219" spans="1:17" ht="15.75" thickBot="1">
      <c r="A219" s="21"/>
      <c r="B219" s="21"/>
      <c r="C219" s="21"/>
      <c r="D219" s="21"/>
      <c r="E219" s="21"/>
      <c r="F219" s="21"/>
      <c r="G219" s="24"/>
      <c r="H219" s="24" t="s">
        <v>461</v>
      </c>
      <c r="I219" s="25">
        <v>45846</v>
      </c>
      <c r="J219" s="24" t="s">
        <v>575</v>
      </c>
      <c r="K219" s="24" t="s">
        <v>576</v>
      </c>
      <c r="L219" s="24" t="s">
        <v>577</v>
      </c>
      <c r="M219" s="24" t="s">
        <v>418</v>
      </c>
      <c r="N219" s="26"/>
      <c r="O219" s="24" t="s">
        <v>38</v>
      </c>
      <c r="P219" s="27">
        <v>-56</v>
      </c>
      <c r="Q219" s="27">
        <f>ROUND(Q218+P219,5)</f>
        <v>-56</v>
      </c>
    </row>
    <row r="220" spans="1:17" ht="15.75" thickBot="1">
      <c r="A220" s="29"/>
      <c r="B220" s="29"/>
      <c r="C220" s="29"/>
      <c r="D220" s="29"/>
      <c r="E220" s="29" t="s">
        <v>578</v>
      </c>
      <c r="F220" s="29"/>
      <c r="G220" s="29"/>
      <c r="H220" s="29"/>
      <c r="I220" s="30"/>
      <c r="J220" s="29"/>
      <c r="K220" s="29"/>
      <c r="L220" s="29"/>
      <c r="M220" s="29"/>
      <c r="N220" s="29"/>
      <c r="O220" s="29"/>
      <c r="P220" s="3">
        <f>ROUND(SUM(P218:P219),5)</f>
        <v>-56</v>
      </c>
      <c r="Q220" s="3">
        <f>Q219</f>
        <v>-56</v>
      </c>
    </row>
    <row r="221" spans="1:17">
      <c r="A221" s="29"/>
      <c r="B221" s="29"/>
      <c r="C221" s="29"/>
      <c r="D221" s="29" t="s">
        <v>193</v>
      </c>
      <c r="E221" s="29"/>
      <c r="F221" s="29"/>
      <c r="G221" s="29"/>
      <c r="H221" s="29"/>
      <c r="I221" s="30"/>
      <c r="J221" s="29"/>
      <c r="K221" s="29"/>
      <c r="L221" s="29"/>
      <c r="M221" s="29"/>
      <c r="N221" s="29"/>
      <c r="O221" s="29"/>
      <c r="P221" s="2">
        <f>ROUND(P197+P204+P210+P217+P220,5)</f>
        <v>-13352.3</v>
      </c>
      <c r="Q221" s="2">
        <f>ROUND(Q197+Q204+Q210+Q217+Q220,5)</f>
        <v>-13352.3</v>
      </c>
    </row>
    <row r="222" spans="1:17">
      <c r="A222" s="1"/>
      <c r="B222" s="1"/>
      <c r="C222" s="1"/>
      <c r="D222" s="1" t="s">
        <v>194</v>
      </c>
      <c r="E222" s="1"/>
      <c r="F222" s="1"/>
      <c r="G222" s="1"/>
      <c r="H222" s="1"/>
      <c r="I222" s="22"/>
      <c r="J222" s="1"/>
      <c r="K222" s="1"/>
      <c r="L222" s="1"/>
      <c r="M222" s="1"/>
      <c r="N222" s="1"/>
      <c r="O222" s="1"/>
      <c r="P222" s="23"/>
      <c r="Q222" s="23"/>
    </row>
    <row r="223" spans="1:17">
      <c r="A223" s="1"/>
      <c r="B223" s="1"/>
      <c r="C223" s="1"/>
      <c r="D223" s="1"/>
      <c r="E223" s="1" t="s">
        <v>195</v>
      </c>
      <c r="F223" s="1"/>
      <c r="G223" s="1"/>
      <c r="H223" s="1"/>
      <c r="I223" s="22"/>
      <c r="J223" s="1"/>
      <c r="K223" s="1"/>
      <c r="L223" s="1"/>
      <c r="M223" s="1"/>
      <c r="N223" s="1"/>
      <c r="O223" s="1"/>
      <c r="P223" s="23"/>
      <c r="Q223" s="23"/>
    </row>
    <row r="224" spans="1:17">
      <c r="A224" s="24"/>
      <c r="B224" s="24"/>
      <c r="C224" s="24"/>
      <c r="D224" s="24"/>
      <c r="E224" s="24"/>
      <c r="F224" s="24"/>
      <c r="G224" s="24"/>
      <c r="H224" s="24" t="s">
        <v>543</v>
      </c>
      <c r="I224" s="25">
        <v>45869</v>
      </c>
      <c r="J224" s="24" t="s">
        <v>544</v>
      </c>
      <c r="K224" s="24" t="s">
        <v>545</v>
      </c>
      <c r="L224" s="24" t="s">
        <v>546</v>
      </c>
      <c r="M224" s="24" t="s">
        <v>418</v>
      </c>
      <c r="N224" s="26"/>
      <c r="O224" s="24" t="s">
        <v>11</v>
      </c>
      <c r="P224" s="27">
        <v>-167.22</v>
      </c>
      <c r="Q224" s="27">
        <f>ROUND(Q223+P224,5)</f>
        <v>-167.22</v>
      </c>
    </row>
    <row r="225" spans="1:17">
      <c r="A225" s="24"/>
      <c r="B225" s="24"/>
      <c r="C225" s="24"/>
      <c r="D225" s="24"/>
      <c r="E225" s="24"/>
      <c r="F225" s="24"/>
      <c r="G225" s="24"/>
      <c r="H225" s="24" t="s">
        <v>543</v>
      </c>
      <c r="I225" s="25">
        <v>45869</v>
      </c>
      <c r="J225" s="24" t="s">
        <v>547</v>
      </c>
      <c r="K225" s="24" t="s">
        <v>548</v>
      </c>
      <c r="L225" s="24" t="s">
        <v>546</v>
      </c>
      <c r="M225" s="24" t="s">
        <v>418</v>
      </c>
      <c r="N225" s="26"/>
      <c r="O225" s="24" t="s">
        <v>11</v>
      </c>
      <c r="P225" s="27">
        <v>-4.6399999999999997</v>
      </c>
      <c r="Q225" s="27">
        <f>ROUND(Q224+P225,5)</f>
        <v>-171.86</v>
      </c>
    </row>
    <row r="226" spans="1:17" ht="15.75" thickBot="1">
      <c r="A226" s="24"/>
      <c r="B226" s="24"/>
      <c r="C226" s="24"/>
      <c r="D226" s="24"/>
      <c r="E226" s="24"/>
      <c r="F226" s="24"/>
      <c r="G226" s="24"/>
      <c r="H226" s="24" t="s">
        <v>543</v>
      </c>
      <c r="I226" s="25">
        <v>45869</v>
      </c>
      <c r="J226" s="24" t="s">
        <v>549</v>
      </c>
      <c r="K226" s="24" t="s">
        <v>550</v>
      </c>
      <c r="L226" s="24" t="s">
        <v>546</v>
      </c>
      <c r="M226" s="24" t="s">
        <v>418</v>
      </c>
      <c r="N226" s="26"/>
      <c r="O226" s="24" t="s">
        <v>11</v>
      </c>
      <c r="P226" s="28">
        <v>-90.08</v>
      </c>
      <c r="Q226" s="28">
        <f>ROUND(Q225+P226,5)</f>
        <v>-261.94</v>
      </c>
    </row>
    <row r="227" spans="1:17">
      <c r="A227" s="29"/>
      <c r="B227" s="29"/>
      <c r="C227" s="29"/>
      <c r="D227" s="29"/>
      <c r="E227" s="29" t="s">
        <v>579</v>
      </c>
      <c r="F227" s="29"/>
      <c r="G227" s="29"/>
      <c r="H227" s="29"/>
      <c r="I227" s="30"/>
      <c r="J227" s="29"/>
      <c r="K227" s="29"/>
      <c r="L227" s="29"/>
      <c r="M227" s="29"/>
      <c r="N227" s="29"/>
      <c r="O227" s="29"/>
      <c r="P227" s="2">
        <f>ROUND(SUM(P223:P226),5)</f>
        <v>-261.94</v>
      </c>
      <c r="Q227" s="2">
        <f>Q226</f>
        <v>-261.94</v>
      </c>
    </row>
    <row r="228" spans="1:17">
      <c r="A228" s="1"/>
      <c r="B228" s="1"/>
      <c r="C228" s="1"/>
      <c r="D228" s="1"/>
      <c r="E228" s="1" t="s">
        <v>196</v>
      </c>
      <c r="F228" s="1"/>
      <c r="G228" s="1"/>
      <c r="H228" s="1"/>
      <c r="I228" s="22"/>
      <c r="J228" s="1"/>
      <c r="K228" s="1"/>
      <c r="L228" s="1"/>
      <c r="M228" s="1"/>
      <c r="N228" s="1"/>
      <c r="O228" s="1"/>
      <c r="P228" s="23"/>
      <c r="Q228" s="23"/>
    </row>
    <row r="229" spans="1:17">
      <c r="A229" s="24"/>
      <c r="B229" s="24"/>
      <c r="C229" s="24"/>
      <c r="D229" s="24"/>
      <c r="E229" s="24"/>
      <c r="F229" s="24"/>
      <c r="G229" s="24"/>
      <c r="H229" s="24" t="s">
        <v>543</v>
      </c>
      <c r="I229" s="25">
        <v>45869</v>
      </c>
      <c r="J229" s="24" t="s">
        <v>544</v>
      </c>
      <c r="K229" s="24" t="s">
        <v>545</v>
      </c>
      <c r="L229" s="24" t="s">
        <v>546</v>
      </c>
      <c r="M229" s="24" t="s">
        <v>418</v>
      </c>
      <c r="N229" s="26"/>
      <c r="O229" s="24" t="s">
        <v>11</v>
      </c>
      <c r="P229" s="27">
        <v>-39.11</v>
      </c>
      <c r="Q229" s="27">
        <f t="shared" ref="Q229:Q237" si="7">ROUND(Q228+P229,5)</f>
        <v>-39.11</v>
      </c>
    </row>
    <row r="230" spans="1:17">
      <c r="A230" s="24"/>
      <c r="B230" s="24"/>
      <c r="C230" s="24"/>
      <c r="D230" s="24"/>
      <c r="E230" s="24"/>
      <c r="F230" s="24"/>
      <c r="G230" s="24"/>
      <c r="H230" s="24" t="s">
        <v>543</v>
      </c>
      <c r="I230" s="25">
        <v>45869</v>
      </c>
      <c r="J230" s="24" t="s">
        <v>558</v>
      </c>
      <c r="K230" s="24" t="s">
        <v>559</v>
      </c>
      <c r="L230" s="24" t="s">
        <v>546</v>
      </c>
      <c r="M230" s="24" t="s">
        <v>418</v>
      </c>
      <c r="N230" s="26"/>
      <c r="O230" s="24" t="s">
        <v>11</v>
      </c>
      <c r="P230" s="27">
        <v>-135.24</v>
      </c>
      <c r="Q230" s="27">
        <f t="shared" si="7"/>
        <v>-174.35</v>
      </c>
    </row>
    <row r="231" spans="1:17">
      <c r="A231" s="24"/>
      <c r="B231" s="24"/>
      <c r="C231" s="24"/>
      <c r="D231" s="24"/>
      <c r="E231" s="24"/>
      <c r="F231" s="24"/>
      <c r="G231" s="24"/>
      <c r="H231" s="24" t="s">
        <v>543</v>
      </c>
      <c r="I231" s="25">
        <v>45869</v>
      </c>
      <c r="J231" s="24" t="s">
        <v>547</v>
      </c>
      <c r="K231" s="24" t="s">
        <v>548</v>
      </c>
      <c r="L231" s="24" t="s">
        <v>546</v>
      </c>
      <c r="M231" s="24" t="s">
        <v>418</v>
      </c>
      <c r="N231" s="26"/>
      <c r="O231" s="24" t="s">
        <v>11</v>
      </c>
      <c r="P231" s="27">
        <v>-1.08</v>
      </c>
      <c r="Q231" s="27">
        <f t="shared" si="7"/>
        <v>-175.43</v>
      </c>
    </row>
    <row r="232" spans="1:17">
      <c r="A232" s="24"/>
      <c r="B232" s="24"/>
      <c r="C232" s="24"/>
      <c r="D232" s="24"/>
      <c r="E232" s="24"/>
      <c r="F232" s="24"/>
      <c r="G232" s="24"/>
      <c r="H232" s="24" t="s">
        <v>543</v>
      </c>
      <c r="I232" s="25">
        <v>45869</v>
      </c>
      <c r="J232" s="24" t="s">
        <v>568</v>
      </c>
      <c r="K232" s="24" t="s">
        <v>569</v>
      </c>
      <c r="L232" s="24" t="s">
        <v>546</v>
      </c>
      <c r="M232" s="24" t="s">
        <v>418</v>
      </c>
      <c r="N232" s="26"/>
      <c r="O232" s="24" t="s">
        <v>11</v>
      </c>
      <c r="P232" s="27">
        <v>-158.27000000000001</v>
      </c>
      <c r="Q232" s="27">
        <f t="shared" si="7"/>
        <v>-333.7</v>
      </c>
    </row>
    <row r="233" spans="1:17">
      <c r="A233" s="24"/>
      <c r="B233" s="24"/>
      <c r="C233" s="24"/>
      <c r="D233" s="24"/>
      <c r="E233" s="24"/>
      <c r="F233" s="24"/>
      <c r="G233" s="24"/>
      <c r="H233" s="24" t="s">
        <v>543</v>
      </c>
      <c r="I233" s="25">
        <v>45869</v>
      </c>
      <c r="J233" s="24" t="s">
        <v>549</v>
      </c>
      <c r="K233" s="24" t="s">
        <v>550</v>
      </c>
      <c r="L233" s="24" t="s">
        <v>546</v>
      </c>
      <c r="M233" s="24" t="s">
        <v>418</v>
      </c>
      <c r="N233" s="26"/>
      <c r="O233" s="24" t="s">
        <v>11</v>
      </c>
      <c r="P233" s="27">
        <v>-21.07</v>
      </c>
      <c r="Q233" s="27">
        <f t="shared" si="7"/>
        <v>-354.77</v>
      </c>
    </row>
    <row r="234" spans="1:17">
      <c r="A234" s="24"/>
      <c r="B234" s="24"/>
      <c r="C234" s="24"/>
      <c r="D234" s="24"/>
      <c r="E234" s="24"/>
      <c r="F234" s="24"/>
      <c r="G234" s="24"/>
      <c r="H234" s="24" t="s">
        <v>543</v>
      </c>
      <c r="I234" s="25">
        <v>45869</v>
      </c>
      <c r="J234" s="24" t="s">
        <v>560</v>
      </c>
      <c r="K234" s="24" t="s">
        <v>561</v>
      </c>
      <c r="L234" s="24" t="s">
        <v>546</v>
      </c>
      <c r="M234" s="24" t="s">
        <v>418</v>
      </c>
      <c r="N234" s="26"/>
      <c r="O234" s="24" t="s">
        <v>11</v>
      </c>
      <c r="P234" s="27">
        <v>-135.32</v>
      </c>
      <c r="Q234" s="27">
        <f t="shared" si="7"/>
        <v>-490.09</v>
      </c>
    </row>
    <row r="235" spans="1:17">
      <c r="A235" s="24"/>
      <c r="B235" s="24"/>
      <c r="C235" s="24"/>
      <c r="D235" s="24"/>
      <c r="E235" s="24"/>
      <c r="F235" s="24"/>
      <c r="G235" s="24"/>
      <c r="H235" s="24" t="s">
        <v>543</v>
      </c>
      <c r="I235" s="25">
        <v>45869</v>
      </c>
      <c r="J235" s="24" t="s">
        <v>552</v>
      </c>
      <c r="K235" s="24" t="s">
        <v>553</v>
      </c>
      <c r="L235" s="24" t="s">
        <v>546</v>
      </c>
      <c r="M235" s="24" t="s">
        <v>418</v>
      </c>
      <c r="N235" s="26"/>
      <c r="O235" s="24" t="s">
        <v>11</v>
      </c>
      <c r="P235" s="27">
        <v>-199.08</v>
      </c>
      <c r="Q235" s="27">
        <f t="shared" si="7"/>
        <v>-689.17</v>
      </c>
    </row>
    <row r="236" spans="1:17">
      <c r="A236" s="24"/>
      <c r="B236" s="24"/>
      <c r="C236" s="24"/>
      <c r="D236" s="24"/>
      <c r="E236" s="24"/>
      <c r="F236" s="24"/>
      <c r="G236" s="24"/>
      <c r="H236" s="24" t="s">
        <v>543</v>
      </c>
      <c r="I236" s="25">
        <v>45869</v>
      </c>
      <c r="J236" s="24" t="s">
        <v>565</v>
      </c>
      <c r="K236" s="24" t="s">
        <v>566</v>
      </c>
      <c r="L236" s="24" t="s">
        <v>546</v>
      </c>
      <c r="M236" s="24" t="s">
        <v>418</v>
      </c>
      <c r="N236" s="26"/>
      <c r="O236" s="24" t="s">
        <v>11</v>
      </c>
      <c r="P236" s="27">
        <v>-123.12</v>
      </c>
      <c r="Q236" s="27">
        <f t="shared" si="7"/>
        <v>-812.29</v>
      </c>
    </row>
    <row r="237" spans="1:17" ht="15.75" thickBot="1">
      <c r="A237" s="24"/>
      <c r="B237" s="24"/>
      <c r="C237" s="24"/>
      <c r="D237" s="24"/>
      <c r="E237" s="24"/>
      <c r="F237" s="24"/>
      <c r="G237" s="24"/>
      <c r="H237" s="24" t="s">
        <v>543</v>
      </c>
      <c r="I237" s="25">
        <v>45869</v>
      </c>
      <c r="J237" s="24" t="s">
        <v>562</v>
      </c>
      <c r="K237" s="24" t="s">
        <v>563</v>
      </c>
      <c r="L237" s="24" t="s">
        <v>546</v>
      </c>
      <c r="M237" s="24" t="s">
        <v>418</v>
      </c>
      <c r="N237" s="26"/>
      <c r="O237" s="24" t="s">
        <v>11</v>
      </c>
      <c r="P237" s="28">
        <v>-157.12</v>
      </c>
      <c r="Q237" s="28">
        <f t="shared" si="7"/>
        <v>-969.41</v>
      </c>
    </row>
    <row r="238" spans="1:17">
      <c r="A238" s="29"/>
      <c r="B238" s="29"/>
      <c r="C238" s="29"/>
      <c r="D238" s="29"/>
      <c r="E238" s="29" t="s">
        <v>580</v>
      </c>
      <c r="F238" s="29"/>
      <c r="G238" s="29"/>
      <c r="H238" s="29"/>
      <c r="I238" s="30"/>
      <c r="J238" s="29"/>
      <c r="K238" s="29"/>
      <c r="L238" s="29"/>
      <c r="M238" s="29"/>
      <c r="N238" s="29"/>
      <c r="O238" s="29"/>
      <c r="P238" s="2">
        <f>ROUND(SUM(P228:P237),5)</f>
        <v>-969.41</v>
      </c>
      <c r="Q238" s="2">
        <f>Q237</f>
        <v>-969.41</v>
      </c>
    </row>
    <row r="239" spans="1:17">
      <c r="A239" s="1"/>
      <c r="B239" s="1"/>
      <c r="C239" s="1"/>
      <c r="D239" s="1"/>
      <c r="E239" s="1" t="s">
        <v>197</v>
      </c>
      <c r="F239" s="1"/>
      <c r="G239" s="1"/>
      <c r="H239" s="1"/>
      <c r="I239" s="22"/>
      <c r="J239" s="1"/>
      <c r="K239" s="1"/>
      <c r="L239" s="1"/>
      <c r="M239" s="1"/>
      <c r="N239" s="1"/>
      <c r="O239" s="1"/>
      <c r="P239" s="23"/>
      <c r="Q239" s="23"/>
    </row>
    <row r="240" spans="1:17">
      <c r="A240" s="24"/>
      <c r="B240" s="24"/>
      <c r="C240" s="24"/>
      <c r="D240" s="24"/>
      <c r="E240" s="24"/>
      <c r="F240" s="24"/>
      <c r="G240" s="24"/>
      <c r="H240" s="24" t="s">
        <v>543</v>
      </c>
      <c r="I240" s="25">
        <v>45869</v>
      </c>
      <c r="J240" s="24" t="s">
        <v>544</v>
      </c>
      <c r="K240" s="24" t="s">
        <v>545</v>
      </c>
      <c r="L240" s="24" t="s">
        <v>546</v>
      </c>
      <c r="M240" s="24" t="s">
        <v>418</v>
      </c>
      <c r="N240" s="26"/>
      <c r="O240" s="24" t="s">
        <v>11</v>
      </c>
      <c r="P240" s="27">
        <v>-5.4</v>
      </c>
      <c r="Q240" s="27">
        <f t="shared" ref="Q240:Q248" si="8">ROUND(Q239+P240,5)</f>
        <v>-5.4</v>
      </c>
    </row>
    <row r="241" spans="1:17">
      <c r="A241" s="24"/>
      <c r="B241" s="24"/>
      <c r="C241" s="24"/>
      <c r="D241" s="24"/>
      <c r="E241" s="24"/>
      <c r="F241" s="24"/>
      <c r="G241" s="24"/>
      <c r="H241" s="24" t="s">
        <v>543</v>
      </c>
      <c r="I241" s="25">
        <v>45869</v>
      </c>
      <c r="J241" s="24" t="s">
        <v>558</v>
      </c>
      <c r="K241" s="24" t="s">
        <v>559</v>
      </c>
      <c r="L241" s="24" t="s">
        <v>546</v>
      </c>
      <c r="M241" s="24" t="s">
        <v>418</v>
      </c>
      <c r="N241" s="26"/>
      <c r="O241" s="24" t="s">
        <v>11</v>
      </c>
      <c r="P241" s="27">
        <v>-20.22</v>
      </c>
      <c r="Q241" s="27">
        <f t="shared" si="8"/>
        <v>-25.62</v>
      </c>
    </row>
    <row r="242" spans="1:17">
      <c r="A242" s="24"/>
      <c r="B242" s="24"/>
      <c r="C242" s="24"/>
      <c r="D242" s="24"/>
      <c r="E242" s="24"/>
      <c r="F242" s="24"/>
      <c r="G242" s="24"/>
      <c r="H242" s="24" t="s">
        <v>543</v>
      </c>
      <c r="I242" s="25">
        <v>45869</v>
      </c>
      <c r="J242" s="24" t="s">
        <v>547</v>
      </c>
      <c r="K242" s="24" t="s">
        <v>548</v>
      </c>
      <c r="L242" s="24" t="s">
        <v>546</v>
      </c>
      <c r="M242" s="24" t="s">
        <v>418</v>
      </c>
      <c r="N242" s="26"/>
      <c r="O242" s="24" t="s">
        <v>11</v>
      </c>
      <c r="P242" s="27">
        <v>-0.15</v>
      </c>
      <c r="Q242" s="27">
        <f t="shared" si="8"/>
        <v>-25.77</v>
      </c>
    </row>
    <row r="243" spans="1:17">
      <c r="A243" s="24"/>
      <c r="B243" s="24"/>
      <c r="C243" s="24"/>
      <c r="D243" s="24"/>
      <c r="E243" s="24"/>
      <c r="F243" s="24"/>
      <c r="G243" s="24"/>
      <c r="H243" s="24" t="s">
        <v>543</v>
      </c>
      <c r="I243" s="25">
        <v>45869</v>
      </c>
      <c r="J243" s="24" t="s">
        <v>568</v>
      </c>
      <c r="K243" s="24" t="s">
        <v>569</v>
      </c>
      <c r="L243" s="24" t="s">
        <v>546</v>
      </c>
      <c r="M243" s="24" t="s">
        <v>418</v>
      </c>
      <c r="N243" s="26"/>
      <c r="O243" s="24" t="s">
        <v>11</v>
      </c>
      <c r="P243" s="27">
        <v>-21.82</v>
      </c>
      <c r="Q243" s="27">
        <f t="shared" si="8"/>
        <v>-47.59</v>
      </c>
    </row>
    <row r="244" spans="1:17">
      <c r="A244" s="24"/>
      <c r="B244" s="24"/>
      <c r="C244" s="24"/>
      <c r="D244" s="24"/>
      <c r="E244" s="24"/>
      <c r="F244" s="24"/>
      <c r="G244" s="24"/>
      <c r="H244" s="24" t="s">
        <v>543</v>
      </c>
      <c r="I244" s="25">
        <v>45869</v>
      </c>
      <c r="J244" s="24" t="s">
        <v>549</v>
      </c>
      <c r="K244" s="24" t="s">
        <v>550</v>
      </c>
      <c r="L244" s="24" t="s">
        <v>546</v>
      </c>
      <c r="M244" s="24" t="s">
        <v>418</v>
      </c>
      <c r="N244" s="26"/>
      <c r="O244" s="24" t="s">
        <v>11</v>
      </c>
      <c r="P244" s="27">
        <v>-2.9</v>
      </c>
      <c r="Q244" s="27">
        <f t="shared" si="8"/>
        <v>-50.49</v>
      </c>
    </row>
    <row r="245" spans="1:17">
      <c r="A245" s="24"/>
      <c r="B245" s="24"/>
      <c r="C245" s="24"/>
      <c r="D245" s="24"/>
      <c r="E245" s="24"/>
      <c r="F245" s="24"/>
      <c r="G245" s="24"/>
      <c r="H245" s="24" t="s">
        <v>543</v>
      </c>
      <c r="I245" s="25">
        <v>45869</v>
      </c>
      <c r="J245" s="24" t="s">
        <v>560</v>
      </c>
      <c r="K245" s="24" t="s">
        <v>561</v>
      </c>
      <c r="L245" s="24" t="s">
        <v>546</v>
      </c>
      <c r="M245" s="24" t="s">
        <v>418</v>
      </c>
      <c r="N245" s="26"/>
      <c r="O245" s="24" t="s">
        <v>11</v>
      </c>
      <c r="P245" s="27">
        <v>-20.22</v>
      </c>
      <c r="Q245" s="27">
        <f t="shared" si="8"/>
        <v>-70.709999999999994</v>
      </c>
    </row>
    <row r="246" spans="1:17">
      <c r="A246" s="24"/>
      <c r="B246" s="24"/>
      <c r="C246" s="24"/>
      <c r="D246" s="24"/>
      <c r="E246" s="24"/>
      <c r="F246" s="24"/>
      <c r="G246" s="24"/>
      <c r="H246" s="24" t="s">
        <v>543</v>
      </c>
      <c r="I246" s="25">
        <v>45869</v>
      </c>
      <c r="J246" s="24" t="s">
        <v>552</v>
      </c>
      <c r="K246" s="24" t="s">
        <v>553</v>
      </c>
      <c r="L246" s="24" t="s">
        <v>546</v>
      </c>
      <c r="M246" s="24" t="s">
        <v>418</v>
      </c>
      <c r="N246" s="26"/>
      <c r="O246" s="24" t="s">
        <v>11</v>
      </c>
      <c r="P246" s="27">
        <v>-25.26</v>
      </c>
      <c r="Q246" s="27">
        <f t="shared" si="8"/>
        <v>-95.97</v>
      </c>
    </row>
    <row r="247" spans="1:17">
      <c r="A247" s="24"/>
      <c r="B247" s="24"/>
      <c r="C247" s="24"/>
      <c r="D247" s="24"/>
      <c r="E247" s="24"/>
      <c r="F247" s="24"/>
      <c r="G247" s="24"/>
      <c r="H247" s="24" t="s">
        <v>543</v>
      </c>
      <c r="I247" s="25">
        <v>45869</v>
      </c>
      <c r="J247" s="24" t="s">
        <v>565</v>
      </c>
      <c r="K247" s="24" t="s">
        <v>566</v>
      </c>
      <c r="L247" s="24" t="s">
        <v>546</v>
      </c>
      <c r="M247" s="24" t="s">
        <v>418</v>
      </c>
      <c r="N247" s="26"/>
      <c r="O247" s="24" t="s">
        <v>11</v>
      </c>
      <c r="P247" s="27">
        <v>-16.97</v>
      </c>
      <c r="Q247" s="27">
        <f t="shared" si="8"/>
        <v>-112.94</v>
      </c>
    </row>
    <row r="248" spans="1:17" ht="15.75" thickBot="1">
      <c r="A248" s="24"/>
      <c r="B248" s="24"/>
      <c r="C248" s="24"/>
      <c r="D248" s="24"/>
      <c r="E248" s="24"/>
      <c r="F248" s="24"/>
      <c r="G248" s="24"/>
      <c r="H248" s="24" t="s">
        <v>543</v>
      </c>
      <c r="I248" s="25">
        <v>45869</v>
      </c>
      <c r="J248" s="24" t="s">
        <v>562</v>
      </c>
      <c r="K248" s="24" t="s">
        <v>563</v>
      </c>
      <c r="L248" s="24" t="s">
        <v>546</v>
      </c>
      <c r="M248" s="24" t="s">
        <v>418</v>
      </c>
      <c r="N248" s="26"/>
      <c r="O248" s="24" t="s">
        <v>11</v>
      </c>
      <c r="P248" s="27">
        <v>-20.22</v>
      </c>
      <c r="Q248" s="27">
        <f t="shared" si="8"/>
        <v>-133.16</v>
      </c>
    </row>
    <row r="249" spans="1:17" ht="15.75" thickBot="1">
      <c r="A249" s="29"/>
      <c r="B249" s="29"/>
      <c r="C249" s="29"/>
      <c r="D249" s="29"/>
      <c r="E249" s="29" t="s">
        <v>581</v>
      </c>
      <c r="F249" s="29"/>
      <c r="G249" s="29"/>
      <c r="H249" s="29"/>
      <c r="I249" s="30"/>
      <c r="J249" s="29"/>
      <c r="K249" s="29"/>
      <c r="L249" s="29"/>
      <c r="M249" s="29"/>
      <c r="N249" s="29"/>
      <c r="O249" s="29"/>
      <c r="P249" s="5">
        <f>ROUND(SUM(P239:P248),5)</f>
        <v>-133.16</v>
      </c>
      <c r="Q249" s="5">
        <f>Q248</f>
        <v>-133.16</v>
      </c>
    </row>
    <row r="250" spans="1:17" ht="15.75" thickBot="1">
      <c r="A250" s="29"/>
      <c r="B250" s="29"/>
      <c r="C250" s="29"/>
      <c r="D250" s="29" t="s">
        <v>199</v>
      </c>
      <c r="E250" s="29"/>
      <c r="F250" s="29"/>
      <c r="G250" s="29"/>
      <c r="H250" s="29"/>
      <c r="I250" s="30"/>
      <c r="J250" s="29"/>
      <c r="K250" s="29"/>
      <c r="L250" s="29"/>
      <c r="M250" s="29"/>
      <c r="N250" s="29"/>
      <c r="O250" s="29"/>
      <c r="P250" s="3">
        <f>ROUND(P227+P238+P249,5)</f>
        <v>-1364.51</v>
      </c>
      <c r="Q250" s="3">
        <f>ROUND(Q227+Q238+Q249,5)</f>
        <v>-1364.51</v>
      </c>
    </row>
    <row r="251" spans="1:17">
      <c r="A251" s="29"/>
      <c r="B251" s="29"/>
      <c r="C251" s="29" t="s">
        <v>201</v>
      </c>
      <c r="D251" s="29"/>
      <c r="E251" s="29"/>
      <c r="F251" s="29"/>
      <c r="G251" s="29"/>
      <c r="H251" s="29"/>
      <c r="I251" s="30"/>
      <c r="J251" s="29"/>
      <c r="K251" s="29"/>
      <c r="L251" s="29"/>
      <c r="M251" s="29"/>
      <c r="N251" s="29"/>
      <c r="O251" s="29"/>
      <c r="P251" s="2">
        <f>ROUND(P188+P221+P250,5)</f>
        <v>-86669.31</v>
      </c>
      <c r="Q251" s="2">
        <f>ROUND(Q188+Q221+Q250,5)</f>
        <v>-86669.31</v>
      </c>
    </row>
    <row r="252" spans="1:17">
      <c r="A252" s="1"/>
      <c r="B252" s="1"/>
      <c r="C252" s="1" t="s">
        <v>202</v>
      </c>
      <c r="D252" s="1"/>
      <c r="E252" s="1"/>
      <c r="F252" s="1"/>
      <c r="G252" s="1"/>
      <c r="H252" s="1"/>
      <c r="I252" s="22"/>
      <c r="J252" s="1"/>
      <c r="K252" s="1"/>
      <c r="L252" s="1"/>
      <c r="M252" s="1"/>
      <c r="N252" s="1"/>
      <c r="O252" s="1"/>
      <c r="P252" s="23"/>
      <c r="Q252" s="23"/>
    </row>
    <row r="253" spans="1:17">
      <c r="A253" s="1"/>
      <c r="B253" s="1"/>
      <c r="C253" s="1"/>
      <c r="D253" s="1" t="s">
        <v>204</v>
      </c>
      <c r="E253" s="1"/>
      <c r="F253" s="1"/>
      <c r="G253" s="1"/>
      <c r="H253" s="1"/>
      <c r="I253" s="22"/>
      <c r="J253" s="1"/>
      <c r="K253" s="1"/>
      <c r="L253" s="1"/>
      <c r="M253" s="1"/>
      <c r="N253" s="1"/>
      <c r="O253" s="1"/>
      <c r="P253" s="23"/>
      <c r="Q253" s="23"/>
    </row>
    <row r="254" spans="1:17" ht="15.75" thickBot="1">
      <c r="A254" s="21"/>
      <c r="B254" s="21"/>
      <c r="C254" s="21"/>
      <c r="D254" s="21"/>
      <c r="E254" s="21"/>
      <c r="F254" s="21"/>
      <c r="G254" s="24"/>
      <c r="H254" s="24" t="s">
        <v>461</v>
      </c>
      <c r="I254" s="25">
        <v>45865</v>
      </c>
      <c r="J254" s="24" t="s">
        <v>582</v>
      </c>
      <c r="K254" s="24" t="s">
        <v>583</v>
      </c>
      <c r="L254" s="24" t="s">
        <v>584</v>
      </c>
      <c r="M254" s="24" t="s">
        <v>418</v>
      </c>
      <c r="N254" s="26"/>
      <c r="O254" s="24" t="s">
        <v>38</v>
      </c>
      <c r="P254" s="27">
        <v>-1960</v>
      </c>
      <c r="Q254" s="27">
        <f>ROUND(Q253+P254,5)</f>
        <v>-1960</v>
      </c>
    </row>
    <row r="255" spans="1:17" ht="15.75" thickBot="1">
      <c r="A255" s="29"/>
      <c r="B255" s="29"/>
      <c r="C255" s="29"/>
      <c r="D255" s="29" t="s">
        <v>585</v>
      </c>
      <c r="E255" s="29"/>
      <c r="F255" s="29"/>
      <c r="G255" s="29"/>
      <c r="H255" s="29"/>
      <c r="I255" s="30"/>
      <c r="J255" s="29"/>
      <c r="K255" s="29"/>
      <c r="L255" s="29"/>
      <c r="M255" s="29"/>
      <c r="N255" s="29"/>
      <c r="O255" s="29"/>
      <c r="P255" s="3">
        <f>ROUND(SUM(P253:P254),5)</f>
        <v>-1960</v>
      </c>
      <c r="Q255" s="3">
        <f>Q254</f>
        <v>-1960</v>
      </c>
    </row>
    <row r="256" spans="1:17">
      <c r="A256" s="29"/>
      <c r="B256" s="29"/>
      <c r="C256" s="29" t="s">
        <v>208</v>
      </c>
      <c r="D256" s="29"/>
      <c r="E256" s="29"/>
      <c r="F256" s="29"/>
      <c r="G256" s="29"/>
      <c r="H256" s="29"/>
      <c r="I256" s="30"/>
      <c r="J256" s="29"/>
      <c r="K256" s="29"/>
      <c r="L256" s="29"/>
      <c r="M256" s="29"/>
      <c r="N256" s="29"/>
      <c r="O256" s="29"/>
      <c r="P256" s="2">
        <f>P255</f>
        <v>-1960</v>
      </c>
      <c r="Q256" s="2">
        <f>Q255</f>
        <v>-1960</v>
      </c>
    </row>
    <row r="257" spans="1:17">
      <c r="A257" s="1"/>
      <c r="B257" s="1"/>
      <c r="C257" s="1" t="s">
        <v>209</v>
      </c>
      <c r="D257" s="1"/>
      <c r="E257" s="1"/>
      <c r="F257" s="1"/>
      <c r="G257" s="1"/>
      <c r="H257" s="1"/>
      <c r="I257" s="22"/>
      <c r="J257" s="1"/>
      <c r="K257" s="1"/>
      <c r="L257" s="1"/>
      <c r="M257" s="1"/>
      <c r="N257" s="1"/>
      <c r="O257" s="1"/>
      <c r="P257" s="23"/>
      <c r="Q257" s="23"/>
    </row>
    <row r="258" spans="1:17">
      <c r="A258" s="1"/>
      <c r="B258" s="1"/>
      <c r="C258" s="1"/>
      <c r="D258" s="1" t="s">
        <v>211</v>
      </c>
      <c r="E258" s="1"/>
      <c r="F258" s="1"/>
      <c r="G258" s="1"/>
      <c r="H258" s="1"/>
      <c r="I258" s="22"/>
      <c r="J258" s="1"/>
      <c r="K258" s="1"/>
      <c r="L258" s="1"/>
      <c r="M258" s="1"/>
      <c r="N258" s="1"/>
      <c r="O258" s="1"/>
      <c r="P258" s="23"/>
      <c r="Q258" s="23"/>
    </row>
    <row r="259" spans="1:17">
      <c r="A259" s="1"/>
      <c r="B259" s="1"/>
      <c r="C259" s="1"/>
      <c r="D259" s="1"/>
      <c r="E259" s="1" t="s">
        <v>212</v>
      </c>
      <c r="F259" s="1"/>
      <c r="G259" s="1"/>
      <c r="H259" s="1"/>
      <c r="I259" s="22"/>
      <c r="J259" s="1"/>
      <c r="K259" s="1"/>
      <c r="L259" s="1"/>
      <c r="M259" s="1"/>
      <c r="N259" s="1"/>
      <c r="O259" s="1"/>
      <c r="P259" s="23"/>
      <c r="Q259" s="23"/>
    </row>
    <row r="260" spans="1:17">
      <c r="A260" s="1"/>
      <c r="B260" s="1"/>
      <c r="C260" s="1"/>
      <c r="D260" s="1"/>
      <c r="E260" s="1"/>
      <c r="F260" s="1" t="s">
        <v>213</v>
      </c>
      <c r="G260" s="1"/>
      <c r="H260" s="1"/>
      <c r="I260" s="22"/>
      <c r="J260" s="1"/>
      <c r="K260" s="1"/>
      <c r="L260" s="1"/>
      <c r="M260" s="1"/>
      <c r="N260" s="1"/>
      <c r="O260" s="1"/>
      <c r="P260" s="23"/>
      <c r="Q260" s="23"/>
    </row>
    <row r="261" spans="1:17">
      <c r="A261" s="24"/>
      <c r="B261" s="24"/>
      <c r="C261" s="24"/>
      <c r="D261" s="24"/>
      <c r="E261" s="24"/>
      <c r="F261" s="24"/>
      <c r="G261" s="24"/>
      <c r="H261" s="24" t="s">
        <v>453</v>
      </c>
      <c r="I261" s="25">
        <v>45840</v>
      </c>
      <c r="J261" s="24" t="s">
        <v>456</v>
      </c>
      <c r="K261" s="24" t="s">
        <v>457</v>
      </c>
      <c r="L261" s="24" t="s">
        <v>586</v>
      </c>
      <c r="M261" s="24" t="s">
        <v>418</v>
      </c>
      <c r="N261" s="26"/>
      <c r="O261" s="24" t="s">
        <v>41</v>
      </c>
      <c r="P261" s="27">
        <v>-72.900000000000006</v>
      </c>
      <c r="Q261" s="27">
        <f>ROUND(Q260+P261,5)</f>
        <v>-72.900000000000006</v>
      </c>
    </row>
    <row r="262" spans="1:17">
      <c r="A262" s="24"/>
      <c r="B262" s="24"/>
      <c r="C262" s="24"/>
      <c r="D262" s="24"/>
      <c r="E262" s="24"/>
      <c r="F262" s="24"/>
      <c r="G262" s="24"/>
      <c r="H262" s="24" t="s">
        <v>461</v>
      </c>
      <c r="I262" s="25">
        <v>45869</v>
      </c>
      <c r="J262" s="24" t="s">
        <v>462</v>
      </c>
      <c r="K262" s="24" t="s">
        <v>457</v>
      </c>
      <c r="L262" s="24" t="s">
        <v>587</v>
      </c>
      <c r="M262" s="24" t="s">
        <v>418</v>
      </c>
      <c r="N262" s="26"/>
      <c r="O262" s="24" t="s">
        <v>38</v>
      </c>
      <c r="P262" s="27">
        <v>-23.98</v>
      </c>
      <c r="Q262" s="27">
        <f>ROUND(Q261+P262,5)</f>
        <v>-96.88</v>
      </c>
    </row>
    <row r="263" spans="1:17">
      <c r="A263" s="24"/>
      <c r="B263" s="24"/>
      <c r="C263" s="24"/>
      <c r="D263" s="24"/>
      <c r="E263" s="24"/>
      <c r="F263" s="24"/>
      <c r="G263" s="24"/>
      <c r="H263" s="24" t="s">
        <v>461</v>
      </c>
      <c r="I263" s="25">
        <v>45869</v>
      </c>
      <c r="J263" s="24" t="s">
        <v>462</v>
      </c>
      <c r="K263" s="24" t="s">
        <v>457</v>
      </c>
      <c r="L263" s="24" t="s">
        <v>588</v>
      </c>
      <c r="M263" s="24" t="s">
        <v>418</v>
      </c>
      <c r="N263" s="26"/>
      <c r="O263" s="24" t="s">
        <v>38</v>
      </c>
      <c r="P263" s="27">
        <v>-16.73</v>
      </c>
      <c r="Q263" s="27">
        <f>ROUND(Q262+P263,5)</f>
        <v>-113.61</v>
      </c>
    </row>
    <row r="264" spans="1:17" ht="15.75" thickBot="1">
      <c r="A264" s="24"/>
      <c r="B264" s="24"/>
      <c r="C264" s="24"/>
      <c r="D264" s="24"/>
      <c r="E264" s="24"/>
      <c r="F264" s="24"/>
      <c r="G264" s="24"/>
      <c r="H264" s="24" t="s">
        <v>461</v>
      </c>
      <c r="I264" s="25">
        <v>45869</v>
      </c>
      <c r="J264" s="24" t="s">
        <v>462</v>
      </c>
      <c r="K264" s="24" t="s">
        <v>457</v>
      </c>
      <c r="L264" s="24" t="s">
        <v>589</v>
      </c>
      <c r="M264" s="24" t="s">
        <v>418</v>
      </c>
      <c r="N264" s="26"/>
      <c r="O264" s="24" t="s">
        <v>38</v>
      </c>
      <c r="P264" s="28">
        <v>-27.96</v>
      </c>
      <c r="Q264" s="28">
        <f>ROUND(Q263+P264,5)</f>
        <v>-141.57</v>
      </c>
    </row>
    <row r="265" spans="1:17">
      <c r="A265" s="29"/>
      <c r="B265" s="29"/>
      <c r="C265" s="29"/>
      <c r="D265" s="29"/>
      <c r="E265" s="29"/>
      <c r="F265" s="29" t="s">
        <v>590</v>
      </c>
      <c r="G265" s="29"/>
      <c r="H265" s="29"/>
      <c r="I265" s="30"/>
      <c r="J265" s="29"/>
      <c r="K265" s="29"/>
      <c r="L265" s="29"/>
      <c r="M265" s="29"/>
      <c r="N265" s="29"/>
      <c r="O265" s="29"/>
      <c r="P265" s="2">
        <f>ROUND(SUM(P260:P264),5)</f>
        <v>-141.57</v>
      </c>
      <c r="Q265" s="2">
        <f>Q264</f>
        <v>-141.57</v>
      </c>
    </row>
    <row r="266" spans="1:17">
      <c r="A266" s="1"/>
      <c r="B266" s="1"/>
      <c r="C266" s="1"/>
      <c r="D266" s="1"/>
      <c r="E266" s="1"/>
      <c r="F266" s="1" t="s">
        <v>214</v>
      </c>
      <c r="G266" s="1"/>
      <c r="H266" s="1"/>
      <c r="I266" s="22"/>
      <c r="J266" s="1"/>
      <c r="K266" s="1"/>
      <c r="L266" s="1"/>
      <c r="M266" s="1"/>
      <c r="N266" s="1"/>
      <c r="O266" s="1"/>
      <c r="P266" s="23"/>
      <c r="Q266" s="23"/>
    </row>
    <row r="267" spans="1:17">
      <c r="A267" s="24"/>
      <c r="B267" s="24"/>
      <c r="C267" s="24"/>
      <c r="D267" s="24"/>
      <c r="E267" s="24"/>
      <c r="F267" s="24"/>
      <c r="G267" s="24"/>
      <c r="H267" s="24" t="s">
        <v>461</v>
      </c>
      <c r="I267" s="25">
        <v>45869</v>
      </c>
      <c r="J267" s="24" t="s">
        <v>462</v>
      </c>
      <c r="K267" s="24" t="s">
        <v>457</v>
      </c>
      <c r="L267" s="24" t="s">
        <v>591</v>
      </c>
      <c r="M267" s="24" t="s">
        <v>418</v>
      </c>
      <c r="N267" s="26"/>
      <c r="O267" s="24" t="s">
        <v>38</v>
      </c>
      <c r="P267" s="27">
        <v>-19.989999999999998</v>
      </c>
      <c r="Q267" s="27">
        <f>ROUND(Q266+P267,5)</f>
        <v>-19.989999999999998</v>
      </c>
    </row>
    <row r="268" spans="1:17" ht="15.75" thickBot="1">
      <c r="A268" s="24"/>
      <c r="B268" s="24"/>
      <c r="C268" s="24"/>
      <c r="D268" s="24"/>
      <c r="E268" s="24"/>
      <c r="F268" s="24"/>
      <c r="G268" s="24"/>
      <c r="H268" s="24" t="s">
        <v>461</v>
      </c>
      <c r="I268" s="25">
        <v>45869</v>
      </c>
      <c r="J268" s="24" t="s">
        <v>462</v>
      </c>
      <c r="K268" s="24" t="s">
        <v>457</v>
      </c>
      <c r="L268" s="24" t="s">
        <v>592</v>
      </c>
      <c r="M268" s="24" t="s">
        <v>418</v>
      </c>
      <c r="N268" s="26"/>
      <c r="O268" s="24" t="s">
        <v>38</v>
      </c>
      <c r="P268" s="27">
        <v>-10.98</v>
      </c>
      <c r="Q268" s="27">
        <f>ROUND(Q267+P268,5)</f>
        <v>-30.97</v>
      </c>
    </row>
    <row r="269" spans="1:17" ht="15.75" thickBot="1">
      <c r="A269" s="29"/>
      <c r="B269" s="29"/>
      <c r="C269" s="29"/>
      <c r="D269" s="29"/>
      <c r="E269" s="29"/>
      <c r="F269" s="29" t="s">
        <v>593</v>
      </c>
      <c r="G269" s="29"/>
      <c r="H269" s="29"/>
      <c r="I269" s="30"/>
      <c r="J269" s="29"/>
      <c r="K269" s="29"/>
      <c r="L269" s="29"/>
      <c r="M269" s="29"/>
      <c r="N269" s="29"/>
      <c r="O269" s="29"/>
      <c r="P269" s="5">
        <f>ROUND(SUM(P266:P268),5)</f>
        <v>-30.97</v>
      </c>
      <c r="Q269" s="5">
        <f>Q268</f>
        <v>-30.97</v>
      </c>
    </row>
    <row r="270" spans="1:17" ht="15.75" thickBot="1">
      <c r="A270" s="29"/>
      <c r="B270" s="29"/>
      <c r="C270" s="29"/>
      <c r="D270" s="29"/>
      <c r="E270" s="29" t="s">
        <v>215</v>
      </c>
      <c r="F270" s="29"/>
      <c r="G270" s="29"/>
      <c r="H270" s="29"/>
      <c r="I270" s="30"/>
      <c r="J270" s="29"/>
      <c r="K270" s="29"/>
      <c r="L270" s="29"/>
      <c r="M270" s="29"/>
      <c r="N270" s="29"/>
      <c r="O270" s="29"/>
      <c r="P270" s="3">
        <f>ROUND(P265+P269,5)</f>
        <v>-172.54</v>
      </c>
      <c r="Q270" s="3">
        <f>ROUND(Q265+Q269,5)</f>
        <v>-172.54</v>
      </c>
    </row>
    <row r="271" spans="1:17">
      <c r="A271" s="29"/>
      <c r="B271" s="29"/>
      <c r="C271" s="29"/>
      <c r="D271" s="29" t="s">
        <v>225</v>
      </c>
      <c r="E271" s="29"/>
      <c r="F271" s="29"/>
      <c r="G271" s="29"/>
      <c r="H271" s="29"/>
      <c r="I271" s="30"/>
      <c r="J271" s="29"/>
      <c r="K271" s="29"/>
      <c r="L271" s="29"/>
      <c r="M271" s="29"/>
      <c r="N271" s="29"/>
      <c r="O271" s="29"/>
      <c r="P271" s="2">
        <f>P270</f>
        <v>-172.54</v>
      </c>
      <c r="Q271" s="2">
        <f>Q270</f>
        <v>-172.54</v>
      </c>
    </row>
    <row r="272" spans="1:17">
      <c r="A272" s="1"/>
      <c r="B272" s="1"/>
      <c r="C272" s="1"/>
      <c r="D272" s="1" t="s">
        <v>227</v>
      </c>
      <c r="E272" s="1"/>
      <c r="F272" s="1"/>
      <c r="G272" s="1"/>
      <c r="H272" s="1"/>
      <c r="I272" s="22"/>
      <c r="J272" s="1"/>
      <c r="K272" s="1"/>
      <c r="L272" s="1"/>
      <c r="M272" s="1"/>
      <c r="N272" s="1"/>
      <c r="O272" s="1"/>
      <c r="P272" s="23"/>
      <c r="Q272" s="23"/>
    </row>
    <row r="273" spans="1:17">
      <c r="A273" s="1"/>
      <c r="B273" s="1"/>
      <c r="C273" s="1"/>
      <c r="D273" s="1"/>
      <c r="E273" s="1" t="s">
        <v>228</v>
      </c>
      <c r="F273" s="1"/>
      <c r="G273" s="1"/>
      <c r="H273" s="1"/>
      <c r="I273" s="22"/>
      <c r="J273" s="1"/>
      <c r="K273" s="1"/>
      <c r="L273" s="1"/>
      <c r="M273" s="1"/>
      <c r="N273" s="1"/>
      <c r="O273" s="1"/>
      <c r="P273" s="23"/>
      <c r="Q273" s="23"/>
    </row>
    <row r="274" spans="1:17">
      <c r="A274" s="24"/>
      <c r="B274" s="24"/>
      <c r="C274" s="24"/>
      <c r="D274" s="24"/>
      <c r="E274" s="24"/>
      <c r="F274" s="24"/>
      <c r="G274" s="24"/>
      <c r="H274" s="24" t="s">
        <v>461</v>
      </c>
      <c r="I274" s="25">
        <v>45858</v>
      </c>
      <c r="J274" s="24" t="s">
        <v>594</v>
      </c>
      <c r="K274" s="24" t="s">
        <v>595</v>
      </c>
      <c r="L274" s="24" t="s">
        <v>596</v>
      </c>
      <c r="M274" s="24" t="s">
        <v>418</v>
      </c>
      <c r="N274" s="26"/>
      <c r="O274" s="24" t="s">
        <v>38</v>
      </c>
      <c r="P274" s="27">
        <v>-49.13</v>
      </c>
      <c r="Q274" s="27">
        <f t="shared" ref="Q274:Q280" si="9">ROUND(Q273+P274,5)</f>
        <v>-49.13</v>
      </c>
    </row>
    <row r="275" spans="1:17">
      <c r="A275" s="24"/>
      <c r="B275" s="24"/>
      <c r="C275" s="24"/>
      <c r="D275" s="24"/>
      <c r="E275" s="24"/>
      <c r="F275" s="24"/>
      <c r="G275" s="24"/>
      <c r="H275" s="24" t="s">
        <v>461</v>
      </c>
      <c r="I275" s="25">
        <v>45858</v>
      </c>
      <c r="J275" s="24" t="s">
        <v>594</v>
      </c>
      <c r="K275" s="24" t="s">
        <v>595</v>
      </c>
      <c r="L275" s="24" t="s">
        <v>597</v>
      </c>
      <c r="M275" s="24" t="s">
        <v>418</v>
      </c>
      <c r="N275" s="26"/>
      <c r="O275" s="24" t="s">
        <v>38</v>
      </c>
      <c r="P275" s="27">
        <v>-52.13</v>
      </c>
      <c r="Q275" s="27">
        <f t="shared" si="9"/>
        <v>-101.26</v>
      </c>
    </row>
    <row r="276" spans="1:17">
      <c r="A276" s="24"/>
      <c r="B276" s="24"/>
      <c r="C276" s="24"/>
      <c r="D276" s="24"/>
      <c r="E276" s="24"/>
      <c r="F276" s="24"/>
      <c r="G276" s="24"/>
      <c r="H276" s="24" t="s">
        <v>461</v>
      </c>
      <c r="I276" s="25">
        <v>45858</v>
      </c>
      <c r="J276" s="24" t="s">
        <v>594</v>
      </c>
      <c r="K276" s="24" t="s">
        <v>595</v>
      </c>
      <c r="L276" s="24" t="s">
        <v>598</v>
      </c>
      <c r="M276" s="24" t="s">
        <v>418</v>
      </c>
      <c r="N276" s="26"/>
      <c r="O276" s="24" t="s">
        <v>38</v>
      </c>
      <c r="P276" s="27">
        <v>-49.13</v>
      </c>
      <c r="Q276" s="27">
        <f t="shared" si="9"/>
        <v>-150.38999999999999</v>
      </c>
    </row>
    <row r="277" spans="1:17">
      <c r="A277" s="24"/>
      <c r="B277" s="24"/>
      <c r="C277" s="24"/>
      <c r="D277" s="24"/>
      <c r="E277" s="24"/>
      <c r="F277" s="24"/>
      <c r="G277" s="24"/>
      <c r="H277" s="24" t="s">
        <v>461</v>
      </c>
      <c r="I277" s="25">
        <v>45858</v>
      </c>
      <c r="J277" s="24" t="s">
        <v>594</v>
      </c>
      <c r="K277" s="24" t="s">
        <v>595</v>
      </c>
      <c r="L277" s="24" t="s">
        <v>599</v>
      </c>
      <c r="M277" s="24" t="s">
        <v>418</v>
      </c>
      <c r="N277" s="26"/>
      <c r="O277" s="24" t="s">
        <v>38</v>
      </c>
      <c r="P277" s="27">
        <v>-44.08</v>
      </c>
      <c r="Q277" s="27">
        <f t="shared" si="9"/>
        <v>-194.47</v>
      </c>
    </row>
    <row r="278" spans="1:17">
      <c r="A278" s="24"/>
      <c r="B278" s="24"/>
      <c r="C278" s="24"/>
      <c r="D278" s="24"/>
      <c r="E278" s="24"/>
      <c r="F278" s="24"/>
      <c r="G278" s="24"/>
      <c r="H278" s="24" t="s">
        <v>461</v>
      </c>
      <c r="I278" s="25">
        <v>45858</v>
      </c>
      <c r="J278" s="24" t="s">
        <v>594</v>
      </c>
      <c r="K278" s="24" t="s">
        <v>595</v>
      </c>
      <c r="L278" s="24" t="s">
        <v>600</v>
      </c>
      <c r="M278" s="24" t="s">
        <v>418</v>
      </c>
      <c r="N278" s="26"/>
      <c r="O278" s="24" t="s">
        <v>38</v>
      </c>
      <c r="P278" s="27">
        <v>-40.04</v>
      </c>
      <c r="Q278" s="27">
        <f t="shared" si="9"/>
        <v>-234.51</v>
      </c>
    </row>
    <row r="279" spans="1:17">
      <c r="A279" s="24"/>
      <c r="B279" s="24"/>
      <c r="C279" s="24"/>
      <c r="D279" s="24"/>
      <c r="E279" s="24"/>
      <c r="F279" s="24"/>
      <c r="G279" s="24"/>
      <c r="H279" s="24" t="s">
        <v>461</v>
      </c>
      <c r="I279" s="25">
        <v>45858</v>
      </c>
      <c r="J279" s="24" t="s">
        <v>594</v>
      </c>
      <c r="K279" s="24" t="s">
        <v>595</v>
      </c>
      <c r="L279" s="24" t="s">
        <v>601</v>
      </c>
      <c r="M279" s="24" t="s">
        <v>418</v>
      </c>
      <c r="N279" s="26"/>
      <c r="O279" s="24" t="s">
        <v>38</v>
      </c>
      <c r="P279" s="27">
        <v>-49.13</v>
      </c>
      <c r="Q279" s="27">
        <f t="shared" si="9"/>
        <v>-283.64</v>
      </c>
    </row>
    <row r="280" spans="1:17" ht="15.75" thickBot="1">
      <c r="A280" s="24"/>
      <c r="B280" s="24"/>
      <c r="C280" s="24"/>
      <c r="D280" s="24"/>
      <c r="E280" s="24"/>
      <c r="F280" s="24"/>
      <c r="G280" s="24"/>
      <c r="H280" s="24" t="s">
        <v>543</v>
      </c>
      <c r="I280" s="25">
        <v>45869</v>
      </c>
      <c r="J280" s="24" t="s">
        <v>552</v>
      </c>
      <c r="K280" s="24" t="s">
        <v>553</v>
      </c>
      <c r="L280" s="24" t="s">
        <v>546</v>
      </c>
      <c r="M280" s="24" t="s">
        <v>418</v>
      </c>
      <c r="N280" s="26"/>
      <c r="O280" s="24" t="s">
        <v>11</v>
      </c>
      <c r="P280" s="28">
        <v>138.24</v>
      </c>
      <c r="Q280" s="28">
        <f t="shared" si="9"/>
        <v>-145.4</v>
      </c>
    </row>
    <row r="281" spans="1:17">
      <c r="A281" s="29"/>
      <c r="B281" s="29"/>
      <c r="C281" s="29"/>
      <c r="D281" s="29"/>
      <c r="E281" s="29" t="s">
        <v>602</v>
      </c>
      <c r="F281" s="29"/>
      <c r="G281" s="29"/>
      <c r="H281" s="29"/>
      <c r="I281" s="30"/>
      <c r="J281" s="29"/>
      <c r="K281" s="29"/>
      <c r="L281" s="29"/>
      <c r="M281" s="29"/>
      <c r="N281" s="29"/>
      <c r="O281" s="29"/>
      <c r="P281" s="2">
        <f>ROUND(SUM(P273:P280),5)</f>
        <v>-145.4</v>
      </c>
      <c r="Q281" s="2">
        <f>Q280</f>
        <v>-145.4</v>
      </c>
    </row>
    <row r="282" spans="1:17">
      <c r="A282" s="1"/>
      <c r="B282" s="1"/>
      <c r="C282" s="1"/>
      <c r="D282" s="1"/>
      <c r="E282" s="1" t="s">
        <v>229</v>
      </c>
      <c r="F282" s="1"/>
      <c r="G282" s="1"/>
      <c r="H282" s="1"/>
      <c r="I282" s="22"/>
      <c r="J282" s="1"/>
      <c r="K282" s="1"/>
      <c r="L282" s="1"/>
      <c r="M282" s="1"/>
      <c r="N282" s="1"/>
      <c r="O282" s="1"/>
      <c r="P282" s="23"/>
      <c r="Q282" s="23"/>
    </row>
    <row r="283" spans="1:17">
      <c r="A283" s="24"/>
      <c r="B283" s="24"/>
      <c r="C283" s="24"/>
      <c r="D283" s="24"/>
      <c r="E283" s="24"/>
      <c r="F283" s="24"/>
      <c r="G283" s="24"/>
      <c r="H283" s="24" t="s">
        <v>461</v>
      </c>
      <c r="I283" s="25">
        <v>45858</v>
      </c>
      <c r="J283" s="24" t="s">
        <v>594</v>
      </c>
      <c r="K283" s="24" t="s">
        <v>595</v>
      </c>
      <c r="L283" s="24" t="s">
        <v>603</v>
      </c>
      <c r="M283" s="24" t="s">
        <v>418</v>
      </c>
      <c r="N283" s="26"/>
      <c r="O283" s="24" t="s">
        <v>38</v>
      </c>
      <c r="P283" s="27">
        <v>-40.04</v>
      </c>
      <c r="Q283" s="27">
        <f>ROUND(Q282+P283,5)</f>
        <v>-40.04</v>
      </c>
    </row>
    <row r="284" spans="1:17">
      <c r="A284" s="24"/>
      <c r="B284" s="24"/>
      <c r="C284" s="24"/>
      <c r="D284" s="24"/>
      <c r="E284" s="24"/>
      <c r="F284" s="24"/>
      <c r="G284" s="24"/>
      <c r="H284" s="24" t="s">
        <v>461</v>
      </c>
      <c r="I284" s="25">
        <v>45858</v>
      </c>
      <c r="J284" s="24" t="s">
        <v>594</v>
      </c>
      <c r="K284" s="24" t="s">
        <v>595</v>
      </c>
      <c r="L284" s="24" t="s">
        <v>604</v>
      </c>
      <c r="M284" s="24" t="s">
        <v>418</v>
      </c>
      <c r="N284" s="26"/>
      <c r="O284" s="24" t="s">
        <v>38</v>
      </c>
      <c r="P284" s="27">
        <v>-40.04</v>
      </c>
      <c r="Q284" s="27">
        <f>ROUND(Q283+P284,5)</f>
        <v>-80.08</v>
      </c>
    </row>
    <row r="285" spans="1:17">
      <c r="A285" s="24"/>
      <c r="B285" s="24"/>
      <c r="C285" s="24"/>
      <c r="D285" s="24"/>
      <c r="E285" s="24"/>
      <c r="F285" s="24"/>
      <c r="G285" s="24"/>
      <c r="H285" s="24" t="s">
        <v>461</v>
      </c>
      <c r="I285" s="25">
        <v>45858</v>
      </c>
      <c r="J285" s="24" t="s">
        <v>594</v>
      </c>
      <c r="K285" s="24" t="s">
        <v>595</v>
      </c>
      <c r="L285" s="24" t="s">
        <v>605</v>
      </c>
      <c r="M285" s="24" t="s">
        <v>418</v>
      </c>
      <c r="N285" s="26"/>
      <c r="O285" s="24" t="s">
        <v>38</v>
      </c>
      <c r="P285" s="27">
        <v>-40.04</v>
      </c>
      <c r="Q285" s="27">
        <f>ROUND(Q284+P285,5)</f>
        <v>-120.12</v>
      </c>
    </row>
    <row r="286" spans="1:17">
      <c r="A286" s="24"/>
      <c r="B286" s="24"/>
      <c r="C286" s="24"/>
      <c r="D286" s="24"/>
      <c r="E286" s="24"/>
      <c r="F286" s="24"/>
      <c r="G286" s="24"/>
      <c r="H286" s="24" t="s">
        <v>461</v>
      </c>
      <c r="I286" s="25">
        <v>45858</v>
      </c>
      <c r="J286" s="24" t="s">
        <v>594</v>
      </c>
      <c r="K286" s="24" t="s">
        <v>595</v>
      </c>
      <c r="L286" s="24" t="s">
        <v>606</v>
      </c>
      <c r="M286" s="24" t="s">
        <v>418</v>
      </c>
      <c r="N286" s="26"/>
      <c r="O286" s="24" t="s">
        <v>38</v>
      </c>
      <c r="P286" s="27">
        <v>-40.04</v>
      </c>
      <c r="Q286" s="27">
        <f>ROUND(Q285+P286,5)</f>
        <v>-160.16</v>
      </c>
    </row>
    <row r="287" spans="1:17" ht="15.75" thickBot="1">
      <c r="A287" s="24"/>
      <c r="B287" s="24"/>
      <c r="C287" s="24"/>
      <c r="D287" s="24"/>
      <c r="E287" s="24"/>
      <c r="F287" s="24"/>
      <c r="G287" s="24"/>
      <c r="H287" s="24" t="s">
        <v>461</v>
      </c>
      <c r="I287" s="25">
        <v>45858</v>
      </c>
      <c r="J287" s="24" t="s">
        <v>594</v>
      </c>
      <c r="K287" s="24" t="s">
        <v>595</v>
      </c>
      <c r="L287" s="24" t="s">
        <v>607</v>
      </c>
      <c r="M287" s="24" t="s">
        <v>418</v>
      </c>
      <c r="N287" s="26"/>
      <c r="O287" s="24" t="s">
        <v>38</v>
      </c>
      <c r="P287" s="28">
        <v>-40.04</v>
      </c>
      <c r="Q287" s="28">
        <f>ROUND(Q286+P287,5)</f>
        <v>-200.2</v>
      </c>
    </row>
    <row r="288" spans="1:17">
      <c r="A288" s="29"/>
      <c r="B288" s="29"/>
      <c r="C288" s="29"/>
      <c r="D288" s="29"/>
      <c r="E288" s="29" t="s">
        <v>608</v>
      </c>
      <c r="F288" s="29"/>
      <c r="G288" s="29"/>
      <c r="H288" s="29"/>
      <c r="I288" s="30"/>
      <c r="J288" s="29"/>
      <c r="K288" s="29"/>
      <c r="L288" s="29"/>
      <c r="M288" s="29"/>
      <c r="N288" s="29"/>
      <c r="O288" s="29"/>
      <c r="P288" s="2">
        <f>ROUND(SUM(P282:P287),5)</f>
        <v>-200.2</v>
      </c>
      <c r="Q288" s="2">
        <f>Q287</f>
        <v>-200.2</v>
      </c>
    </row>
    <row r="289" spans="1:17">
      <c r="A289" s="1"/>
      <c r="B289" s="1"/>
      <c r="C289" s="1"/>
      <c r="D289" s="1"/>
      <c r="E289" s="1" t="s">
        <v>230</v>
      </c>
      <c r="F289" s="1"/>
      <c r="G289" s="1"/>
      <c r="H289" s="1"/>
      <c r="I289" s="22"/>
      <c r="J289" s="1"/>
      <c r="K289" s="1"/>
      <c r="L289" s="1"/>
      <c r="M289" s="1"/>
      <c r="N289" s="1"/>
      <c r="O289" s="1"/>
      <c r="P289" s="23"/>
      <c r="Q289" s="23"/>
    </row>
    <row r="290" spans="1:17" ht="15.75" thickBot="1">
      <c r="A290" s="21"/>
      <c r="B290" s="21"/>
      <c r="C290" s="21"/>
      <c r="D290" s="21"/>
      <c r="E290" s="21"/>
      <c r="F290" s="21"/>
      <c r="G290" s="24"/>
      <c r="H290" s="24" t="s">
        <v>461</v>
      </c>
      <c r="I290" s="25">
        <v>45860</v>
      </c>
      <c r="J290" s="24" t="s">
        <v>462</v>
      </c>
      <c r="K290" s="24" t="s">
        <v>609</v>
      </c>
      <c r="L290" s="24" t="s">
        <v>610</v>
      </c>
      <c r="M290" s="24" t="s">
        <v>418</v>
      </c>
      <c r="N290" s="26"/>
      <c r="O290" s="24" t="s">
        <v>38</v>
      </c>
      <c r="P290" s="28">
        <v>-413.28</v>
      </c>
      <c r="Q290" s="28">
        <f>ROUND(Q289+P290,5)</f>
        <v>-413.28</v>
      </c>
    </row>
    <row r="291" spans="1:17">
      <c r="A291" s="29"/>
      <c r="B291" s="29"/>
      <c r="C291" s="29"/>
      <c r="D291" s="29"/>
      <c r="E291" s="29" t="s">
        <v>611</v>
      </c>
      <c r="F291" s="29"/>
      <c r="G291" s="29"/>
      <c r="H291" s="29"/>
      <c r="I291" s="30"/>
      <c r="J291" s="29"/>
      <c r="K291" s="29"/>
      <c r="L291" s="29"/>
      <c r="M291" s="29"/>
      <c r="N291" s="29"/>
      <c r="O291" s="29"/>
      <c r="P291" s="2">
        <f>ROUND(SUM(P289:P290),5)</f>
        <v>-413.28</v>
      </c>
      <c r="Q291" s="2">
        <f>Q290</f>
        <v>-413.28</v>
      </c>
    </row>
    <row r="292" spans="1:17">
      <c r="A292" s="1"/>
      <c r="B292" s="1"/>
      <c r="C292" s="1"/>
      <c r="D292" s="1"/>
      <c r="E292" s="1" t="s">
        <v>231</v>
      </c>
      <c r="F292" s="1"/>
      <c r="G292" s="1"/>
      <c r="H292" s="1"/>
      <c r="I292" s="22"/>
      <c r="J292" s="1"/>
      <c r="K292" s="1"/>
      <c r="L292" s="1"/>
      <c r="M292" s="1"/>
      <c r="N292" s="1"/>
      <c r="O292" s="1"/>
      <c r="P292" s="23"/>
      <c r="Q292" s="23"/>
    </row>
    <row r="293" spans="1:17" ht="15.75" thickBot="1">
      <c r="A293" s="21"/>
      <c r="B293" s="21"/>
      <c r="C293" s="21"/>
      <c r="D293" s="21"/>
      <c r="E293" s="21"/>
      <c r="F293" s="21"/>
      <c r="G293" s="24"/>
      <c r="H293" s="24" t="s">
        <v>461</v>
      </c>
      <c r="I293" s="25">
        <v>45860</v>
      </c>
      <c r="J293" s="24" t="s">
        <v>462</v>
      </c>
      <c r="K293" s="24" t="s">
        <v>609</v>
      </c>
      <c r="L293" s="24" t="s">
        <v>612</v>
      </c>
      <c r="M293" s="24" t="s">
        <v>418</v>
      </c>
      <c r="N293" s="26"/>
      <c r="O293" s="24" t="s">
        <v>38</v>
      </c>
      <c r="P293" s="28">
        <v>-101.9</v>
      </c>
      <c r="Q293" s="28">
        <f>ROUND(Q292+P293,5)</f>
        <v>-101.9</v>
      </c>
    </row>
    <row r="294" spans="1:17">
      <c r="A294" s="29"/>
      <c r="B294" s="29"/>
      <c r="C294" s="29"/>
      <c r="D294" s="29"/>
      <c r="E294" s="29" t="s">
        <v>613</v>
      </c>
      <c r="F294" s="29"/>
      <c r="G294" s="29"/>
      <c r="H294" s="29"/>
      <c r="I294" s="30"/>
      <c r="J294" s="29"/>
      <c r="K294" s="29"/>
      <c r="L294" s="29"/>
      <c r="M294" s="29"/>
      <c r="N294" s="29"/>
      <c r="O294" s="29"/>
      <c r="P294" s="2">
        <f>ROUND(SUM(P292:P293),5)</f>
        <v>-101.9</v>
      </c>
      <c r="Q294" s="2">
        <f>Q293</f>
        <v>-101.9</v>
      </c>
    </row>
    <row r="295" spans="1:17">
      <c r="A295" s="1"/>
      <c r="B295" s="1"/>
      <c r="C295" s="1"/>
      <c r="D295" s="1"/>
      <c r="E295" s="1" t="s">
        <v>232</v>
      </c>
      <c r="F295" s="1"/>
      <c r="G295" s="1"/>
      <c r="H295" s="1"/>
      <c r="I295" s="22"/>
      <c r="J295" s="1"/>
      <c r="K295" s="1"/>
      <c r="L295" s="1"/>
      <c r="M295" s="1"/>
      <c r="N295" s="1"/>
      <c r="O295" s="1"/>
      <c r="P295" s="23"/>
      <c r="Q295" s="23"/>
    </row>
    <row r="296" spans="1:17" ht="15.75" thickBot="1">
      <c r="A296" s="21"/>
      <c r="B296" s="21"/>
      <c r="C296" s="21"/>
      <c r="D296" s="21"/>
      <c r="E296" s="21"/>
      <c r="F296" s="21"/>
      <c r="G296" s="24"/>
      <c r="H296" s="24" t="s">
        <v>461</v>
      </c>
      <c r="I296" s="25">
        <v>45860</v>
      </c>
      <c r="J296" s="24" t="s">
        <v>462</v>
      </c>
      <c r="K296" s="24" t="s">
        <v>609</v>
      </c>
      <c r="L296" s="24" t="s">
        <v>614</v>
      </c>
      <c r="M296" s="24" t="s">
        <v>418</v>
      </c>
      <c r="N296" s="26"/>
      <c r="O296" s="24" t="s">
        <v>38</v>
      </c>
      <c r="P296" s="27">
        <v>-101.9</v>
      </c>
      <c r="Q296" s="27">
        <f>ROUND(Q295+P296,5)</f>
        <v>-101.9</v>
      </c>
    </row>
    <row r="297" spans="1:17" ht="15.75" thickBot="1">
      <c r="A297" s="29"/>
      <c r="B297" s="29"/>
      <c r="C297" s="29"/>
      <c r="D297" s="29"/>
      <c r="E297" s="29" t="s">
        <v>615</v>
      </c>
      <c r="F297" s="29"/>
      <c r="G297" s="29"/>
      <c r="H297" s="29"/>
      <c r="I297" s="30"/>
      <c r="J297" s="29"/>
      <c r="K297" s="29"/>
      <c r="L297" s="29"/>
      <c r="M297" s="29"/>
      <c r="N297" s="29"/>
      <c r="O297" s="29"/>
      <c r="P297" s="3">
        <f>ROUND(SUM(P295:P296),5)</f>
        <v>-101.9</v>
      </c>
      <c r="Q297" s="3">
        <f>Q296</f>
        <v>-101.9</v>
      </c>
    </row>
    <row r="298" spans="1:17">
      <c r="A298" s="29"/>
      <c r="B298" s="29"/>
      <c r="C298" s="29"/>
      <c r="D298" s="29" t="s">
        <v>234</v>
      </c>
      <c r="E298" s="29"/>
      <c r="F298" s="29"/>
      <c r="G298" s="29"/>
      <c r="H298" s="29"/>
      <c r="I298" s="30"/>
      <c r="J298" s="29"/>
      <c r="K298" s="29"/>
      <c r="L298" s="29"/>
      <c r="M298" s="29"/>
      <c r="N298" s="29"/>
      <c r="O298" s="29"/>
      <c r="P298" s="2">
        <f>ROUND(P281+P288+P291+P294+P297,5)</f>
        <v>-962.68</v>
      </c>
      <c r="Q298" s="2">
        <f>ROUND(Q281+Q288+Q291+Q294+Q297,5)</f>
        <v>-962.68</v>
      </c>
    </row>
    <row r="299" spans="1:17">
      <c r="A299" s="1"/>
      <c r="B299" s="1"/>
      <c r="C299" s="1"/>
      <c r="D299" s="1" t="s">
        <v>235</v>
      </c>
      <c r="E299" s="1"/>
      <c r="F299" s="1"/>
      <c r="G299" s="1"/>
      <c r="H299" s="1"/>
      <c r="I299" s="22"/>
      <c r="J299" s="1"/>
      <c r="K299" s="1"/>
      <c r="L299" s="1"/>
      <c r="M299" s="1"/>
      <c r="N299" s="1"/>
      <c r="O299" s="1"/>
      <c r="P299" s="23"/>
      <c r="Q299" s="23"/>
    </row>
    <row r="300" spans="1:17">
      <c r="A300" s="1"/>
      <c r="B300" s="1"/>
      <c r="C300" s="1"/>
      <c r="D300" s="1"/>
      <c r="E300" s="1" t="s">
        <v>236</v>
      </c>
      <c r="F300" s="1"/>
      <c r="G300" s="1"/>
      <c r="H300" s="1"/>
      <c r="I300" s="22"/>
      <c r="J300" s="1"/>
      <c r="K300" s="1"/>
      <c r="L300" s="1"/>
      <c r="M300" s="1"/>
      <c r="N300" s="1"/>
      <c r="O300" s="1"/>
      <c r="P300" s="23"/>
      <c r="Q300" s="23"/>
    </row>
    <row r="301" spans="1:17">
      <c r="A301" s="1"/>
      <c r="B301" s="1"/>
      <c r="C301" s="1"/>
      <c r="D301" s="1"/>
      <c r="E301" s="1"/>
      <c r="F301" s="1" t="s">
        <v>237</v>
      </c>
      <c r="G301" s="1"/>
      <c r="H301" s="1"/>
      <c r="I301" s="22"/>
      <c r="J301" s="1"/>
      <c r="K301" s="1"/>
      <c r="L301" s="1"/>
      <c r="M301" s="1"/>
      <c r="N301" s="1"/>
      <c r="O301" s="1"/>
      <c r="P301" s="23"/>
      <c r="Q301" s="23"/>
    </row>
    <row r="302" spans="1:17" ht="15.75" thickBot="1">
      <c r="A302" s="21"/>
      <c r="B302" s="21"/>
      <c r="C302" s="21"/>
      <c r="D302" s="21"/>
      <c r="E302" s="21"/>
      <c r="F302" s="21"/>
      <c r="G302" s="24"/>
      <c r="H302" s="24" t="s">
        <v>461</v>
      </c>
      <c r="I302" s="25">
        <v>45840</v>
      </c>
      <c r="J302" s="24"/>
      <c r="K302" s="24" t="s">
        <v>616</v>
      </c>
      <c r="L302" s="24" t="s">
        <v>617</v>
      </c>
      <c r="M302" s="24" t="s">
        <v>418</v>
      </c>
      <c r="N302" s="26"/>
      <c r="O302" s="24" t="s">
        <v>38</v>
      </c>
      <c r="P302" s="28">
        <v>-1010.6</v>
      </c>
      <c r="Q302" s="28">
        <f>ROUND(Q301+P302,5)</f>
        <v>-1010.6</v>
      </c>
    </row>
    <row r="303" spans="1:17">
      <c r="A303" s="29"/>
      <c r="B303" s="29"/>
      <c r="C303" s="29"/>
      <c r="D303" s="29"/>
      <c r="E303" s="29"/>
      <c r="F303" s="29" t="s">
        <v>618</v>
      </c>
      <c r="G303" s="29"/>
      <c r="H303" s="29"/>
      <c r="I303" s="30"/>
      <c r="J303" s="29"/>
      <c r="K303" s="29"/>
      <c r="L303" s="29"/>
      <c r="M303" s="29"/>
      <c r="N303" s="29"/>
      <c r="O303" s="29"/>
      <c r="P303" s="2">
        <f>ROUND(SUM(P301:P302),5)</f>
        <v>-1010.6</v>
      </c>
      <c r="Q303" s="2">
        <f>Q302</f>
        <v>-1010.6</v>
      </c>
    </row>
    <row r="304" spans="1:17">
      <c r="A304" s="1"/>
      <c r="B304" s="1"/>
      <c r="C304" s="1"/>
      <c r="D304" s="1"/>
      <c r="E304" s="1"/>
      <c r="F304" s="1" t="s">
        <v>238</v>
      </c>
      <c r="G304" s="1"/>
      <c r="H304" s="1"/>
      <c r="I304" s="22"/>
      <c r="J304" s="1"/>
      <c r="K304" s="1"/>
      <c r="L304" s="1"/>
      <c r="M304" s="1"/>
      <c r="N304" s="1"/>
      <c r="O304" s="1"/>
      <c r="P304" s="23"/>
      <c r="Q304" s="23"/>
    </row>
    <row r="305" spans="1:17" ht="15.75" thickBot="1">
      <c r="A305" s="21"/>
      <c r="B305" s="21"/>
      <c r="C305" s="21"/>
      <c r="D305" s="21"/>
      <c r="E305" s="21"/>
      <c r="F305" s="21"/>
      <c r="G305" s="24"/>
      <c r="H305" s="24" t="s">
        <v>461</v>
      </c>
      <c r="I305" s="25">
        <v>45840</v>
      </c>
      <c r="J305" s="24"/>
      <c r="K305" s="24" t="s">
        <v>616</v>
      </c>
      <c r="L305" s="24" t="s">
        <v>619</v>
      </c>
      <c r="M305" s="24" t="s">
        <v>418</v>
      </c>
      <c r="N305" s="26"/>
      <c r="O305" s="24" t="s">
        <v>38</v>
      </c>
      <c r="P305" s="28">
        <v>-20.68</v>
      </c>
      <c r="Q305" s="28">
        <f>ROUND(Q304+P305,5)</f>
        <v>-20.68</v>
      </c>
    </row>
    <row r="306" spans="1:17">
      <c r="A306" s="29"/>
      <c r="B306" s="29"/>
      <c r="C306" s="29"/>
      <c r="D306" s="29"/>
      <c r="E306" s="29"/>
      <c r="F306" s="29" t="s">
        <v>620</v>
      </c>
      <c r="G306" s="29"/>
      <c r="H306" s="29"/>
      <c r="I306" s="30"/>
      <c r="J306" s="29"/>
      <c r="K306" s="29"/>
      <c r="L306" s="29"/>
      <c r="M306" s="29"/>
      <c r="N306" s="29"/>
      <c r="O306" s="29"/>
      <c r="P306" s="2">
        <f>ROUND(SUM(P304:P305),5)</f>
        <v>-20.68</v>
      </c>
      <c r="Q306" s="2">
        <f>Q305</f>
        <v>-20.68</v>
      </c>
    </row>
    <row r="307" spans="1:17">
      <c r="A307" s="1"/>
      <c r="B307" s="1"/>
      <c r="C307" s="1"/>
      <c r="D307" s="1"/>
      <c r="E307" s="1"/>
      <c r="F307" s="1" t="s">
        <v>239</v>
      </c>
      <c r="G307" s="1"/>
      <c r="H307" s="1"/>
      <c r="I307" s="22"/>
      <c r="J307" s="1"/>
      <c r="K307" s="1"/>
      <c r="L307" s="1"/>
      <c r="M307" s="1"/>
      <c r="N307" s="1"/>
      <c r="O307" s="1"/>
      <c r="P307" s="23"/>
      <c r="Q307" s="23"/>
    </row>
    <row r="308" spans="1:17" ht="15.75" thickBot="1">
      <c r="A308" s="21"/>
      <c r="B308" s="21"/>
      <c r="C308" s="21"/>
      <c r="D308" s="21"/>
      <c r="E308" s="21"/>
      <c r="F308" s="21"/>
      <c r="G308" s="24"/>
      <c r="H308" s="24" t="s">
        <v>461</v>
      </c>
      <c r="I308" s="25">
        <v>45840</v>
      </c>
      <c r="J308" s="24"/>
      <c r="K308" s="24" t="s">
        <v>616</v>
      </c>
      <c r="L308" s="24" t="s">
        <v>621</v>
      </c>
      <c r="M308" s="24" t="s">
        <v>418</v>
      </c>
      <c r="N308" s="26"/>
      <c r="O308" s="24" t="s">
        <v>38</v>
      </c>
      <c r="P308" s="27">
        <v>-27.82</v>
      </c>
      <c r="Q308" s="27">
        <f>ROUND(Q307+P308,5)</f>
        <v>-27.82</v>
      </c>
    </row>
    <row r="309" spans="1:17" ht="15.75" thickBot="1">
      <c r="A309" s="29"/>
      <c r="B309" s="29"/>
      <c r="C309" s="29"/>
      <c r="D309" s="29"/>
      <c r="E309" s="29"/>
      <c r="F309" s="29" t="s">
        <v>622</v>
      </c>
      <c r="G309" s="29"/>
      <c r="H309" s="29"/>
      <c r="I309" s="30"/>
      <c r="J309" s="29"/>
      <c r="K309" s="29"/>
      <c r="L309" s="29"/>
      <c r="M309" s="29"/>
      <c r="N309" s="29"/>
      <c r="O309" s="29"/>
      <c r="P309" s="3">
        <f>ROUND(SUM(P307:P308),5)</f>
        <v>-27.82</v>
      </c>
      <c r="Q309" s="3">
        <f>Q308</f>
        <v>-27.82</v>
      </c>
    </row>
    <row r="310" spans="1:17">
      <c r="A310" s="29"/>
      <c r="B310" s="29"/>
      <c r="C310" s="29"/>
      <c r="D310" s="29"/>
      <c r="E310" s="29" t="s">
        <v>241</v>
      </c>
      <c r="F310" s="29"/>
      <c r="G310" s="29"/>
      <c r="H310" s="29"/>
      <c r="I310" s="30"/>
      <c r="J310" s="29"/>
      <c r="K310" s="29"/>
      <c r="L310" s="29"/>
      <c r="M310" s="29"/>
      <c r="N310" s="29"/>
      <c r="O310" s="29"/>
      <c r="P310" s="2">
        <f>ROUND(P303+P306+P309,5)</f>
        <v>-1059.0999999999999</v>
      </c>
      <c r="Q310" s="2">
        <f>ROUND(Q303+Q306+Q309,5)</f>
        <v>-1059.0999999999999</v>
      </c>
    </row>
    <row r="311" spans="1:17">
      <c r="A311" s="1"/>
      <c r="B311" s="1"/>
      <c r="C311" s="1"/>
      <c r="D311" s="1"/>
      <c r="E311" s="1" t="s">
        <v>243</v>
      </c>
      <c r="F311" s="1"/>
      <c r="G311" s="1"/>
      <c r="H311" s="1"/>
      <c r="I311" s="22"/>
      <c r="J311" s="1"/>
      <c r="K311" s="1"/>
      <c r="L311" s="1"/>
      <c r="M311" s="1"/>
      <c r="N311" s="1"/>
      <c r="O311" s="1"/>
      <c r="P311" s="23"/>
      <c r="Q311" s="23"/>
    </row>
    <row r="312" spans="1:17">
      <c r="A312" s="24"/>
      <c r="B312" s="24"/>
      <c r="C312" s="24"/>
      <c r="D312" s="24"/>
      <c r="E312" s="24"/>
      <c r="F312" s="24"/>
      <c r="G312" s="24"/>
      <c r="H312" s="24" t="s">
        <v>453</v>
      </c>
      <c r="I312" s="25">
        <v>45866</v>
      </c>
      <c r="J312" s="24" t="s">
        <v>623</v>
      </c>
      <c r="K312" s="24" t="s">
        <v>624</v>
      </c>
      <c r="L312" s="24" t="s">
        <v>625</v>
      </c>
      <c r="M312" s="24" t="s">
        <v>418</v>
      </c>
      <c r="N312" s="26"/>
      <c r="O312" s="24" t="s">
        <v>41</v>
      </c>
      <c r="P312" s="27">
        <v>-48.15</v>
      </c>
      <c r="Q312" s="27">
        <f>ROUND(Q311+P312,5)</f>
        <v>-48.15</v>
      </c>
    </row>
    <row r="313" spans="1:17" ht="15.75" thickBot="1">
      <c r="A313" s="24"/>
      <c r="B313" s="24"/>
      <c r="C313" s="24"/>
      <c r="D313" s="24"/>
      <c r="E313" s="24"/>
      <c r="F313" s="24"/>
      <c r="G313" s="24"/>
      <c r="H313" s="24" t="s">
        <v>453</v>
      </c>
      <c r="I313" s="25">
        <v>45867</v>
      </c>
      <c r="J313" s="24" t="s">
        <v>626</v>
      </c>
      <c r="K313" s="24" t="s">
        <v>627</v>
      </c>
      <c r="L313" s="24" t="s">
        <v>628</v>
      </c>
      <c r="M313" s="24" t="s">
        <v>418</v>
      </c>
      <c r="N313" s="26"/>
      <c r="O313" s="24" t="s">
        <v>41</v>
      </c>
      <c r="P313" s="27">
        <v>-105.05</v>
      </c>
      <c r="Q313" s="27">
        <f>ROUND(Q312+P313,5)</f>
        <v>-153.19999999999999</v>
      </c>
    </row>
    <row r="314" spans="1:17" ht="15.75" thickBot="1">
      <c r="A314" s="29"/>
      <c r="B314" s="29"/>
      <c r="C314" s="29"/>
      <c r="D314" s="29"/>
      <c r="E314" s="29" t="s">
        <v>629</v>
      </c>
      <c r="F314" s="29"/>
      <c r="G314" s="29"/>
      <c r="H314" s="29"/>
      <c r="I314" s="30"/>
      <c r="J314" s="29"/>
      <c r="K314" s="29"/>
      <c r="L314" s="29"/>
      <c r="M314" s="29"/>
      <c r="N314" s="29"/>
      <c r="O314" s="29"/>
      <c r="P314" s="3">
        <f>ROUND(SUM(P311:P313),5)</f>
        <v>-153.19999999999999</v>
      </c>
      <c r="Q314" s="3">
        <f>Q313</f>
        <v>-153.19999999999999</v>
      </c>
    </row>
    <row r="315" spans="1:17">
      <c r="A315" s="29"/>
      <c r="B315" s="29"/>
      <c r="C315" s="29"/>
      <c r="D315" s="29" t="s">
        <v>245</v>
      </c>
      <c r="E315" s="29"/>
      <c r="F315" s="29"/>
      <c r="G315" s="29"/>
      <c r="H315" s="29"/>
      <c r="I315" s="30"/>
      <c r="J315" s="29"/>
      <c r="K315" s="29"/>
      <c r="L315" s="29"/>
      <c r="M315" s="29"/>
      <c r="N315" s="29"/>
      <c r="O315" s="29"/>
      <c r="P315" s="2">
        <f>ROUND(P310+P314,5)</f>
        <v>-1212.3</v>
      </c>
      <c r="Q315" s="2">
        <f>ROUND(Q310+Q314,5)</f>
        <v>-1212.3</v>
      </c>
    </row>
    <row r="316" spans="1:17">
      <c r="A316" s="1"/>
      <c r="B316" s="1"/>
      <c r="C316" s="1"/>
      <c r="D316" s="1" t="s">
        <v>246</v>
      </c>
      <c r="E316" s="1"/>
      <c r="F316" s="1"/>
      <c r="G316" s="1"/>
      <c r="H316" s="1"/>
      <c r="I316" s="22"/>
      <c r="J316" s="1"/>
      <c r="K316" s="1"/>
      <c r="L316" s="1"/>
      <c r="M316" s="1"/>
      <c r="N316" s="1"/>
      <c r="O316" s="1"/>
      <c r="P316" s="23"/>
      <c r="Q316" s="23"/>
    </row>
    <row r="317" spans="1:17" ht="15.75" thickBot="1">
      <c r="A317" s="21"/>
      <c r="B317" s="21"/>
      <c r="C317" s="21"/>
      <c r="D317" s="21"/>
      <c r="E317" s="21"/>
      <c r="F317" s="21"/>
      <c r="G317" s="24"/>
      <c r="H317" s="24" t="s">
        <v>453</v>
      </c>
      <c r="I317" s="25">
        <v>45839</v>
      </c>
      <c r="J317" s="24" t="s">
        <v>630</v>
      </c>
      <c r="K317" s="24" t="s">
        <v>631</v>
      </c>
      <c r="L317" s="24" t="s">
        <v>632</v>
      </c>
      <c r="M317" s="24" t="s">
        <v>418</v>
      </c>
      <c r="N317" s="26"/>
      <c r="O317" s="24" t="s">
        <v>41</v>
      </c>
      <c r="P317" s="27">
        <v>-183</v>
      </c>
      <c r="Q317" s="27">
        <f>ROUND(Q316+P317,5)</f>
        <v>-183</v>
      </c>
    </row>
    <row r="318" spans="1:17" ht="15.75" thickBot="1">
      <c r="A318" s="29"/>
      <c r="B318" s="29"/>
      <c r="C318" s="29"/>
      <c r="D318" s="29" t="s">
        <v>633</v>
      </c>
      <c r="E318" s="29"/>
      <c r="F318" s="29"/>
      <c r="G318" s="29"/>
      <c r="H318" s="29"/>
      <c r="I318" s="30"/>
      <c r="J318" s="29"/>
      <c r="K318" s="29"/>
      <c r="L318" s="29"/>
      <c r="M318" s="29"/>
      <c r="N318" s="29"/>
      <c r="O318" s="29"/>
      <c r="P318" s="5">
        <f>ROUND(SUM(P316:P317),5)</f>
        <v>-183</v>
      </c>
      <c r="Q318" s="5">
        <f>Q317</f>
        <v>-183</v>
      </c>
    </row>
    <row r="319" spans="1:17" ht="15.75" thickBot="1">
      <c r="A319" s="29"/>
      <c r="B319" s="29"/>
      <c r="C319" s="29" t="s">
        <v>248</v>
      </c>
      <c r="D319" s="29"/>
      <c r="E319" s="29"/>
      <c r="F319" s="29"/>
      <c r="G319" s="29"/>
      <c r="H319" s="29"/>
      <c r="I319" s="30"/>
      <c r="J319" s="29"/>
      <c r="K319" s="29"/>
      <c r="L319" s="29"/>
      <c r="M319" s="29"/>
      <c r="N319" s="29"/>
      <c r="O319" s="29"/>
      <c r="P319" s="3">
        <f>ROUND(P271+P298+P315+P318,5)</f>
        <v>-2530.52</v>
      </c>
      <c r="Q319" s="3">
        <f>ROUND(Q271+Q298+Q315+Q318,5)</f>
        <v>-2530.52</v>
      </c>
    </row>
    <row r="320" spans="1:17">
      <c r="A320" s="29"/>
      <c r="B320" s="29" t="s">
        <v>250</v>
      </c>
      <c r="C320" s="29"/>
      <c r="D320" s="29"/>
      <c r="E320" s="29"/>
      <c r="F320" s="29"/>
      <c r="G320" s="29"/>
      <c r="H320" s="29"/>
      <c r="I320" s="30"/>
      <c r="J320" s="29"/>
      <c r="K320" s="29"/>
      <c r="L320" s="29"/>
      <c r="M320" s="29"/>
      <c r="N320" s="29"/>
      <c r="O320" s="29"/>
      <c r="P320" s="2">
        <f>ROUND(P89+P93+P104+P111+P116+P131+P251+P256+P319,5)</f>
        <v>-100367.97</v>
      </c>
      <c r="Q320" s="2">
        <f>ROUND(Q89+Q93+Q104+Q111+Q116+Q131+Q251+Q256+Q319,5)</f>
        <v>-100367.97</v>
      </c>
    </row>
    <row r="321" spans="1:17">
      <c r="A321" s="1"/>
      <c r="B321" s="1" t="s">
        <v>251</v>
      </c>
      <c r="C321" s="1"/>
      <c r="D321" s="1"/>
      <c r="E321" s="1"/>
      <c r="F321" s="1"/>
      <c r="G321" s="1"/>
      <c r="H321" s="1"/>
      <c r="I321" s="22"/>
      <c r="J321" s="1"/>
      <c r="K321" s="1"/>
      <c r="L321" s="1"/>
      <c r="M321" s="1"/>
      <c r="N321" s="1"/>
      <c r="O321" s="1"/>
      <c r="P321" s="23"/>
      <c r="Q321" s="23"/>
    </row>
    <row r="322" spans="1:17">
      <c r="A322" s="1"/>
      <c r="B322" s="1"/>
      <c r="C322" s="1" t="s">
        <v>252</v>
      </c>
      <c r="D322" s="1"/>
      <c r="E322" s="1"/>
      <c r="F322" s="1"/>
      <c r="G322" s="1"/>
      <c r="H322" s="1"/>
      <c r="I322" s="22"/>
      <c r="J322" s="1"/>
      <c r="K322" s="1"/>
      <c r="L322" s="1"/>
      <c r="M322" s="1"/>
      <c r="N322" s="1"/>
      <c r="O322" s="1"/>
      <c r="P322" s="23"/>
      <c r="Q322" s="23"/>
    </row>
    <row r="323" spans="1:17">
      <c r="A323" s="24"/>
      <c r="B323" s="24"/>
      <c r="C323" s="24"/>
      <c r="D323" s="24"/>
      <c r="E323" s="24"/>
      <c r="F323" s="24"/>
      <c r="G323" s="24"/>
      <c r="H323" s="24" t="s">
        <v>461</v>
      </c>
      <c r="I323" s="25">
        <v>45862</v>
      </c>
      <c r="J323" s="24" t="s">
        <v>509</v>
      </c>
      <c r="K323" s="24" t="s">
        <v>510</v>
      </c>
      <c r="L323" s="24" t="s">
        <v>634</v>
      </c>
      <c r="M323" s="24" t="s">
        <v>418</v>
      </c>
      <c r="N323" s="26"/>
      <c r="O323" s="24" t="s">
        <v>38</v>
      </c>
      <c r="P323" s="27">
        <v>-104.68</v>
      </c>
      <c r="Q323" s="27">
        <f>ROUND(Q322+P323,5)</f>
        <v>-104.68</v>
      </c>
    </row>
    <row r="324" spans="1:17">
      <c r="A324" s="24"/>
      <c r="B324" s="24"/>
      <c r="C324" s="24"/>
      <c r="D324" s="24"/>
      <c r="E324" s="24"/>
      <c r="F324" s="24"/>
      <c r="G324" s="24"/>
      <c r="H324" s="24" t="s">
        <v>461</v>
      </c>
      <c r="I324" s="25">
        <v>45862</v>
      </c>
      <c r="J324" s="24" t="s">
        <v>635</v>
      </c>
      <c r="K324" s="24" t="s">
        <v>636</v>
      </c>
      <c r="L324" s="24" t="s">
        <v>637</v>
      </c>
      <c r="M324" s="24" t="s">
        <v>418</v>
      </c>
      <c r="N324" s="26"/>
      <c r="O324" s="24" t="s">
        <v>38</v>
      </c>
      <c r="P324" s="27">
        <v>-376</v>
      </c>
      <c r="Q324" s="27">
        <f>ROUND(Q323+P324,5)</f>
        <v>-480.68</v>
      </c>
    </row>
    <row r="325" spans="1:17" ht="15.75" thickBot="1">
      <c r="A325" s="24"/>
      <c r="B325" s="24"/>
      <c r="C325" s="24"/>
      <c r="D325" s="24"/>
      <c r="E325" s="24"/>
      <c r="F325" s="24"/>
      <c r="G325" s="24"/>
      <c r="H325" s="24" t="s">
        <v>453</v>
      </c>
      <c r="I325" s="25">
        <v>45862</v>
      </c>
      <c r="J325" s="24" t="s">
        <v>509</v>
      </c>
      <c r="K325" s="24" t="s">
        <v>510</v>
      </c>
      <c r="L325" s="24" t="s">
        <v>638</v>
      </c>
      <c r="M325" s="24" t="s">
        <v>418</v>
      </c>
      <c r="N325" s="26"/>
      <c r="O325" s="24" t="s">
        <v>41</v>
      </c>
      <c r="P325" s="27">
        <v>-104.68</v>
      </c>
      <c r="Q325" s="27">
        <f>ROUND(Q324+P325,5)</f>
        <v>-585.36</v>
      </c>
    </row>
    <row r="326" spans="1:17" ht="15.75" thickBot="1">
      <c r="A326" s="29"/>
      <c r="B326" s="29"/>
      <c r="C326" s="29" t="s">
        <v>639</v>
      </c>
      <c r="D326" s="29"/>
      <c r="E326" s="29"/>
      <c r="F326" s="29"/>
      <c r="G326" s="29"/>
      <c r="H326" s="29"/>
      <c r="I326" s="30"/>
      <c r="J326" s="29"/>
      <c r="K326" s="29"/>
      <c r="L326" s="29"/>
      <c r="M326" s="29"/>
      <c r="N326" s="29"/>
      <c r="O326" s="29"/>
      <c r="P326" s="3">
        <f>ROUND(SUM(P322:P325),5)</f>
        <v>-585.36</v>
      </c>
      <c r="Q326" s="3">
        <f>Q325</f>
        <v>-585.36</v>
      </c>
    </row>
    <row r="327" spans="1:17">
      <c r="A327" s="29"/>
      <c r="B327" s="29" t="s">
        <v>255</v>
      </c>
      <c r="C327" s="29"/>
      <c r="D327" s="29"/>
      <c r="E327" s="29"/>
      <c r="F327" s="29"/>
      <c r="G327" s="29"/>
      <c r="H327" s="29"/>
      <c r="I327" s="30"/>
      <c r="J327" s="29"/>
      <c r="K327" s="29"/>
      <c r="L327" s="29"/>
      <c r="M327" s="29"/>
      <c r="N327" s="29"/>
      <c r="O327" s="29"/>
      <c r="P327" s="2">
        <f>P326</f>
        <v>-585.36</v>
      </c>
      <c r="Q327" s="2">
        <f>Q326</f>
        <v>-585.36</v>
      </c>
    </row>
    <row r="328" spans="1:17">
      <c r="A328" s="1"/>
      <c r="B328" s="1" t="s">
        <v>256</v>
      </c>
      <c r="C328" s="1"/>
      <c r="D328" s="1"/>
      <c r="E328" s="1"/>
      <c r="F328" s="1"/>
      <c r="G328" s="1"/>
      <c r="H328" s="1"/>
      <c r="I328" s="22"/>
      <c r="J328" s="1"/>
      <c r="K328" s="1"/>
      <c r="L328" s="1"/>
      <c r="M328" s="1"/>
      <c r="N328" s="1"/>
      <c r="O328" s="1"/>
      <c r="P328" s="23"/>
      <c r="Q328" s="23"/>
    </row>
    <row r="329" spans="1:17">
      <c r="A329" s="1"/>
      <c r="B329" s="1"/>
      <c r="C329" s="1" t="s">
        <v>257</v>
      </c>
      <c r="D329" s="1"/>
      <c r="E329" s="1"/>
      <c r="F329" s="1"/>
      <c r="G329" s="1"/>
      <c r="H329" s="1"/>
      <c r="I329" s="22"/>
      <c r="J329" s="1"/>
      <c r="K329" s="1"/>
      <c r="L329" s="1"/>
      <c r="M329" s="1"/>
      <c r="N329" s="1"/>
      <c r="O329" s="1"/>
      <c r="P329" s="23"/>
      <c r="Q329" s="23"/>
    </row>
    <row r="330" spans="1:17" ht="15.75" thickBot="1">
      <c r="A330" s="21"/>
      <c r="B330" s="21"/>
      <c r="C330" s="21"/>
      <c r="D330" s="21"/>
      <c r="E330" s="21"/>
      <c r="F330" s="21"/>
      <c r="G330" s="24"/>
      <c r="H330" s="24" t="s">
        <v>453</v>
      </c>
      <c r="I330" s="25">
        <v>45853</v>
      </c>
      <c r="J330" s="24" t="s">
        <v>640</v>
      </c>
      <c r="K330" s="24" t="s">
        <v>641</v>
      </c>
      <c r="L330" s="24" t="s">
        <v>642</v>
      </c>
      <c r="M330" s="24" t="s">
        <v>418</v>
      </c>
      <c r="N330" s="26"/>
      <c r="O330" s="24" t="s">
        <v>41</v>
      </c>
      <c r="P330" s="28">
        <v>-196</v>
      </c>
      <c r="Q330" s="28">
        <f>ROUND(Q329+P330,5)</f>
        <v>-196</v>
      </c>
    </row>
    <row r="331" spans="1:17">
      <c r="A331" s="29"/>
      <c r="B331" s="29"/>
      <c r="C331" s="29" t="s">
        <v>643</v>
      </c>
      <c r="D331" s="29"/>
      <c r="E331" s="29"/>
      <c r="F331" s="29"/>
      <c r="G331" s="29"/>
      <c r="H331" s="29"/>
      <c r="I331" s="30"/>
      <c r="J331" s="29"/>
      <c r="K331" s="29"/>
      <c r="L331" s="29"/>
      <c r="M331" s="29"/>
      <c r="N331" s="29"/>
      <c r="O331" s="29"/>
      <c r="P331" s="2">
        <f>ROUND(SUM(P329:P330),5)</f>
        <v>-196</v>
      </c>
      <c r="Q331" s="2">
        <f>Q330</f>
        <v>-196</v>
      </c>
    </row>
    <row r="332" spans="1:17">
      <c r="A332" s="1"/>
      <c r="B332" s="1"/>
      <c r="C332" s="1" t="s">
        <v>259</v>
      </c>
      <c r="D332" s="1"/>
      <c r="E332" s="1"/>
      <c r="F332" s="1"/>
      <c r="G332" s="1"/>
      <c r="H332" s="1"/>
      <c r="I332" s="22"/>
      <c r="J332" s="1"/>
      <c r="K332" s="1"/>
      <c r="L332" s="1"/>
      <c r="M332" s="1"/>
      <c r="N332" s="1"/>
      <c r="O332" s="1"/>
      <c r="P332" s="23"/>
      <c r="Q332" s="23"/>
    </row>
    <row r="333" spans="1:17" ht="15.75" thickBot="1">
      <c r="A333" s="21"/>
      <c r="B333" s="21"/>
      <c r="C333" s="21"/>
      <c r="D333" s="21"/>
      <c r="E333" s="21"/>
      <c r="F333" s="21"/>
      <c r="G333" s="24"/>
      <c r="H333" s="24" t="s">
        <v>461</v>
      </c>
      <c r="I333" s="25">
        <v>45869</v>
      </c>
      <c r="J333" s="24" t="s">
        <v>644</v>
      </c>
      <c r="K333" s="24" t="s">
        <v>645</v>
      </c>
      <c r="L333" s="24" t="s">
        <v>646</v>
      </c>
      <c r="M333" s="24" t="s">
        <v>418</v>
      </c>
      <c r="N333" s="26"/>
      <c r="O333" s="24" t="s">
        <v>38</v>
      </c>
      <c r="P333" s="28">
        <v>-185.01</v>
      </c>
      <c r="Q333" s="28">
        <f>ROUND(Q332+P333,5)</f>
        <v>-185.01</v>
      </c>
    </row>
    <row r="334" spans="1:17">
      <c r="A334" s="29"/>
      <c r="B334" s="29"/>
      <c r="C334" s="29" t="s">
        <v>647</v>
      </c>
      <c r="D334" s="29"/>
      <c r="E334" s="29"/>
      <c r="F334" s="29"/>
      <c r="G334" s="29"/>
      <c r="H334" s="29"/>
      <c r="I334" s="30"/>
      <c r="J334" s="29"/>
      <c r="K334" s="29"/>
      <c r="L334" s="29"/>
      <c r="M334" s="29"/>
      <c r="N334" s="29"/>
      <c r="O334" s="29"/>
      <c r="P334" s="2">
        <f>ROUND(SUM(P332:P333),5)</f>
        <v>-185.01</v>
      </c>
      <c r="Q334" s="2">
        <f>Q333</f>
        <v>-185.01</v>
      </c>
    </row>
    <row r="335" spans="1:17">
      <c r="A335" s="1"/>
      <c r="B335" s="1"/>
      <c r="C335" s="1" t="s">
        <v>260</v>
      </c>
      <c r="D335" s="1"/>
      <c r="E335" s="1"/>
      <c r="F335" s="1"/>
      <c r="G335" s="1"/>
      <c r="H335" s="1"/>
      <c r="I335" s="22"/>
      <c r="J335" s="1"/>
      <c r="K335" s="1"/>
      <c r="L335" s="1"/>
      <c r="M335" s="1"/>
      <c r="N335" s="1"/>
      <c r="O335" s="1"/>
      <c r="P335" s="23"/>
      <c r="Q335" s="23"/>
    </row>
    <row r="336" spans="1:17" ht="15.75" thickBot="1">
      <c r="A336" s="21"/>
      <c r="B336" s="21"/>
      <c r="C336" s="21"/>
      <c r="D336" s="21"/>
      <c r="E336" s="21"/>
      <c r="F336" s="21"/>
      <c r="G336" s="24"/>
      <c r="H336" s="24" t="s">
        <v>648</v>
      </c>
      <c r="I336" s="25">
        <v>45848</v>
      </c>
      <c r="J336" s="24" t="s">
        <v>649</v>
      </c>
      <c r="K336" s="24" t="s">
        <v>650</v>
      </c>
      <c r="L336" s="24" t="s">
        <v>651</v>
      </c>
      <c r="M336" s="24" t="s">
        <v>418</v>
      </c>
      <c r="N336" s="26"/>
      <c r="O336" s="24" t="s">
        <v>38</v>
      </c>
      <c r="P336" s="27">
        <v>7725.6</v>
      </c>
      <c r="Q336" s="27">
        <f>ROUND(Q335+P336,5)</f>
        <v>7725.6</v>
      </c>
    </row>
    <row r="337" spans="1:17" ht="15.75" thickBot="1">
      <c r="A337" s="29"/>
      <c r="B337" s="29"/>
      <c r="C337" s="29" t="s">
        <v>652</v>
      </c>
      <c r="D337" s="29"/>
      <c r="E337" s="29"/>
      <c r="F337" s="29"/>
      <c r="G337" s="29"/>
      <c r="H337" s="29"/>
      <c r="I337" s="30"/>
      <c r="J337" s="29"/>
      <c r="K337" s="29"/>
      <c r="L337" s="29"/>
      <c r="M337" s="29"/>
      <c r="N337" s="29"/>
      <c r="O337" s="29"/>
      <c r="P337" s="3">
        <f>ROUND(SUM(P335:P336),5)</f>
        <v>7725.6</v>
      </c>
      <c r="Q337" s="3">
        <f>Q336</f>
        <v>7725.6</v>
      </c>
    </row>
    <row r="338" spans="1:17">
      <c r="A338" s="29"/>
      <c r="B338" s="29" t="s">
        <v>263</v>
      </c>
      <c r="C338" s="29"/>
      <c r="D338" s="29"/>
      <c r="E338" s="29"/>
      <c r="F338" s="29"/>
      <c r="G338" s="29"/>
      <c r="H338" s="29"/>
      <c r="I338" s="30"/>
      <c r="J338" s="29"/>
      <c r="K338" s="29"/>
      <c r="L338" s="29"/>
      <c r="M338" s="29"/>
      <c r="N338" s="29"/>
      <c r="O338" s="29"/>
      <c r="P338" s="2">
        <f>ROUND(P331+P334+P337,5)</f>
        <v>7344.59</v>
      </c>
      <c r="Q338" s="2">
        <f>ROUND(Q331+Q334+Q337,5)</f>
        <v>7344.59</v>
      </c>
    </row>
    <row r="339" spans="1:17">
      <c r="A339" s="1"/>
      <c r="B339" s="1" t="s">
        <v>264</v>
      </c>
      <c r="C339" s="1"/>
      <c r="D339" s="1"/>
      <c r="E339" s="1"/>
      <c r="F339" s="1"/>
      <c r="G339" s="1"/>
      <c r="H339" s="1"/>
      <c r="I339" s="22"/>
      <c r="J339" s="1"/>
      <c r="K339" s="1"/>
      <c r="L339" s="1"/>
      <c r="M339" s="1"/>
      <c r="N339" s="1"/>
      <c r="O339" s="1"/>
      <c r="P339" s="23"/>
      <c r="Q339" s="23"/>
    </row>
    <row r="340" spans="1:17">
      <c r="A340" s="1"/>
      <c r="B340" s="1"/>
      <c r="C340" s="1" t="s">
        <v>267</v>
      </c>
      <c r="D340" s="1"/>
      <c r="E340" s="1"/>
      <c r="F340" s="1"/>
      <c r="G340" s="1"/>
      <c r="H340" s="1"/>
      <c r="I340" s="22"/>
      <c r="J340" s="1"/>
      <c r="K340" s="1"/>
      <c r="L340" s="1"/>
      <c r="M340" s="1"/>
      <c r="N340" s="1"/>
      <c r="O340" s="1"/>
      <c r="P340" s="23"/>
      <c r="Q340" s="23"/>
    </row>
    <row r="341" spans="1:17">
      <c r="A341" s="24"/>
      <c r="B341" s="24"/>
      <c r="C341" s="24"/>
      <c r="D341" s="24"/>
      <c r="E341" s="24"/>
      <c r="F341" s="24"/>
      <c r="G341" s="24"/>
      <c r="H341" s="24" t="s">
        <v>453</v>
      </c>
      <c r="I341" s="25">
        <v>45841</v>
      </c>
      <c r="J341" s="24" t="s">
        <v>653</v>
      </c>
      <c r="K341" s="24" t="s">
        <v>654</v>
      </c>
      <c r="L341" s="24" t="s">
        <v>655</v>
      </c>
      <c r="M341" s="24" t="s">
        <v>418</v>
      </c>
      <c r="N341" s="26"/>
      <c r="O341" s="24" t="s">
        <v>41</v>
      </c>
      <c r="P341" s="27">
        <v>-22.81</v>
      </c>
      <c r="Q341" s="27">
        <f>ROUND(Q340+P341,5)</f>
        <v>-22.81</v>
      </c>
    </row>
    <row r="342" spans="1:17">
      <c r="A342" s="24"/>
      <c r="B342" s="24"/>
      <c r="C342" s="24"/>
      <c r="D342" s="24"/>
      <c r="E342" s="24"/>
      <c r="F342" s="24"/>
      <c r="G342" s="24"/>
      <c r="H342" s="24" t="s">
        <v>453</v>
      </c>
      <c r="I342" s="25">
        <v>45853</v>
      </c>
      <c r="J342" s="24"/>
      <c r="K342" s="24" t="s">
        <v>656</v>
      </c>
      <c r="L342" s="24" t="s">
        <v>657</v>
      </c>
      <c r="M342" s="24" t="s">
        <v>418</v>
      </c>
      <c r="N342" s="26"/>
      <c r="O342" s="24" t="s">
        <v>41</v>
      </c>
      <c r="P342" s="27">
        <v>-30.03</v>
      </c>
      <c r="Q342" s="27">
        <f>ROUND(Q341+P342,5)</f>
        <v>-52.84</v>
      </c>
    </row>
    <row r="343" spans="1:17">
      <c r="A343" s="24"/>
      <c r="B343" s="24"/>
      <c r="C343" s="24"/>
      <c r="D343" s="24"/>
      <c r="E343" s="24"/>
      <c r="F343" s="24"/>
      <c r="G343" s="24"/>
      <c r="H343" s="24" t="s">
        <v>461</v>
      </c>
      <c r="I343" s="25">
        <v>45854</v>
      </c>
      <c r="J343" s="24" t="s">
        <v>658</v>
      </c>
      <c r="K343" s="24" t="s">
        <v>659</v>
      </c>
      <c r="L343" s="24" t="s">
        <v>660</v>
      </c>
      <c r="M343" s="24" t="s">
        <v>418</v>
      </c>
      <c r="N343" s="26"/>
      <c r="O343" s="24" t="s">
        <v>38</v>
      </c>
      <c r="P343" s="27">
        <v>-623.33000000000004</v>
      </c>
      <c r="Q343" s="27">
        <f>ROUND(Q342+P343,5)</f>
        <v>-676.17</v>
      </c>
    </row>
    <row r="344" spans="1:17" ht="15.75" thickBot="1">
      <c r="A344" s="24"/>
      <c r="B344" s="24"/>
      <c r="C344" s="24"/>
      <c r="D344" s="24"/>
      <c r="E344" s="24"/>
      <c r="F344" s="24"/>
      <c r="G344" s="24"/>
      <c r="H344" s="24" t="s">
        <v>461</v>
      </c>
      <c r="I344" s="25">
        <v>45854</v>
      </c>
      <c r="J344" s="24" t="s">
        <v>658</v>
      </c>
      <c r="K344" s="24" t="s">
        <v>659</v>
      </c>
      <c r="L344" s="24" t="s">
        <v>661</v>
      </c>
      <c r="M344" s="24" t="s">
        <v>418</v>
      </c>
      <c r="N344" s="26"/>
      <c r="O344" s="24" t="s">
        <v>38</v>
      </c>
      <c r="P344" s="28">
        <v>-59.05</v>
      </c>
      <c r="Q344" s="28">
        <f>ROUND(Q343+P344,5)</f>
        <v>-735.22</v>
      </c>
    </row>
    <row r="345" spans="1:17">
      <c r="A345" s="29"/>
      <c r="B345" s="29"/>
      <c r="C345" s="29" t="s">
        <v>662</v>
      </c>
      <c r="D345" s="29"/>
      <c r="E345" s="29"/>
      <c r="F345" s="29"/>
      <c r="G345" s="29"/>
      <c r="H345" s="29"/>
      <c r="I345" s="30"/>
      <c r="J345" s="29"/>
      <c r="K345" s="29"/>
      <c r="L345" s="29"/>
      <c r="M345" s="29"/>
      <c r="N345" s="29"/>
      <c r="O345" s="29"/>
      <c r="P345" s="2">
        <f>ROUND(SUM(P340:P344),5)</f>
        <v>-735.22</v>
      </c>
      <c r="Q345" s="2">
        <f>Q344</f>
        <v>-735.22</v>
      </c>
    </row>
    <row r="346" spans="1:17">
      <c r="A346" s="1"/>
      <c r="B346" s="1"/>
      <c r="C346" s="1" t="s">
        <v>268</v>
      </c>
      <c r="D346" s="1"/>
      <c r="E346" s="1"/>
      <c r="F346" s="1"/>
      <c r="G346" s="1"/>
      <c r="H346" s="1"/>
      <c r="I346" s="22"/>
      <c r="J346" s="1"/>
      <c r="K346" s="1"/>
      <c r="L346" s="1"/>
      <c r="M346" s="1"/>
      <c r="N346" s="1"/>
      <c r="O346" s="1"/>
      <c r="P346" s="23"/>
      <c r="Q346" s="23"/>
    </row>
    <row r="347" spans="1:17">
      <c r="A347" s="1"/>
      <c r="B347" s="1"/>
      <c r="C347" s="1"/>
      <c r="D347" s="1" t="s">
        <v>270</v>
      </c>
      <c r="E347" s="1"/>
      <c r="F347" s="1"/>
      <c r="G347" s="1"/>
      <c r="H347" s="1"/>
      <c r="I347" s="22"/>
      <c r="J347" s="1"/>
      <c r="K347" s="1"/>
      <c r="L347" s="1"/>
      <c r="M347" s="1"/>
      <c r="N347" s="1"/>
      <c r="O347" s="1"/>
      <c r="P347" s="23"/>
      <c r="Q347" s="23"/>
    </row>
    <row r="348" spans="1:17">
      <c r="A348" s="24"/>
      <c r="B348" s="24"/>
      <c r="C348" s="24"/>
      <c r="D348" s="24"/>
      <c r="E348" s="24"/>
      <c r="F348" s="24"/>
      <c r="G348" s="24"/>
      <c r="H348" s="24" t="s">
        <v>461</v>
      </c>
      <c r="I348" s="25">
        <v>45849</v>
      </c>
      <c r="J348" s="24" t="s">
        <v>663</v>
      </c>
      <c r="K348" s="24" t="s">
        <v>664</v>
      </c>
      <c r="L348" s="24" t="s">
        <v>665</v>
      </c>
      <c r="M348" s="24" t="s">
        <v>418</v>
      </c>
      <c r="N348" s="26"/>
      <c r="O348" s="24" t="s">
        <v>38</v>
      </c>
      <c r="P348" s="27">
        <v>-4393.2</v>
      </c>
      <c r="Q348" s="27">
        <f>ROUND(Q347+P348,5)</f>
        <v>-4393.2</v>
      </c>
    </row>
    <row r="349" spans="1:17" ht="15.75" thickBot="1">
      <c r="A349" s="24"/>
      <c r="B349" s="24"/>
      <c r="C349" s="24"/>
      <c r="D349" s="24"/>
      <c r="E349" s="24"/>
      <c r="F349" s="24"/>
      <c r="G349" s="24"/>
      <c r="H349" s="24" t="s">
        <v>461</v>
      </c>
      <c r="I349" s="25">
        <v>45849</v>
      </c>
      <c r="J349" s="24" t="s">
        <v>663</v>
      </c>
      <c r="K349" s="24" t="s">
        <v>664</v>
      </c>
      <c r="L349" s="24" t="s">
        <v>666</v>
      </c>
      <c r="M349" s="24" t="s">
        <v>418</v>
      </c>
      <c r="N349" s="26"/>
      <c r="O349" s="24" t="s">
        <v>38</v>
      </c>
      <c r="P349" s="28">
        <v>-457.25</v>
      </c>
      <c r="Q349" s="28">
        <f>ROUND(Q348+P349,5)</f>
        <v>-4850.45</v>
      </c>
    </row>
    <row r="350" spans="1:17">
      <c r="A350" s="29"/>
      <c r="B350" s="29"/>
      <c r="C350" s="29"/>
      <c r="D350" s="29" t="s">
        <v>667</v>
      </c>
      <c r="E350" s="29"/>
      <c r="F350" s="29"/>
      <c r="G350" s="29"/>
      <c r="H350" s="29"/>
      <c r="I350" s="30"/>
      <c r="J350" s="29"/>
      <c r="K350" s="29"/>
      <c r="L350" s="29"/>
      <c r="M350" s="29"/>
      <c r="N350" s="29"/>
      <c r="O350" s="29"/>
      <c r="P350" s="2">
        <f>ROUND(SUM(P347:P349),5)</f>
        <v>-4850.45</v>
      </c>
      <c r="Q350" s="2">
        <f>Q349</f>
        <v>-4850.45</v>
      </c>
    </row>
    <row r="351" spans="1:17">
      <c r="A351" s="1"/>
      <c r="B351" s="1"/>
      <c r="C351" s="1"/>
      <c r="D351" s="1" t="s">
        <v>272</v>
      </c>
      <c r="E351" s="1"/>
      <c r="F351" s="1"/>
      <c r="G351" s="1"/>
      <c r="H351" s="1"/>
      <c r="I351" s="22"/>
      <c r="J351" s="1"/>
      <c r="K351" s="1"/>
      <c r="L351" s="1"/>
      <c r="M351" s="1"/>
      <c r="N351" s="1"/>
      <c r="O351" s="1"/>
      <c r="P351" s="23"/>
      <c r="Q351" s="23"/>
    </row>
    <row r="352" spans="1:17" ht="15.75" thickBot="1">
      <c r="A352" s="21"/>
      <c r="B352" s="21"/>
      <c r="C352" s="21"/>
      <c r="D352" s="21"/>
      <c r="E352" s="21"/>
      <c r="F352" s="21"/>
      <c r="G352" s="24"/>
      <c r="H352" s="24" t="s">
        <v>461</v>
      </c>
      <c r="I352" s="25">
        <v>45841</v>
      </c>
      <c r="J352" s="24" t="s">
        <v>668</v>
      </c>
      <c r="K352" s="24" t="s">
        <v>669</v>
      </c>
      <c r="L352" s="24" t="s">
        <v>670</v>
      </c>
      <c r="M352" s="24" t="s">
        <v>418</v>
      </c>
      <c r="N352" s="26"/>
      <c r="O352" s="24" t="s">
        <v>38</v>
      </c>
      <c r="P352" s="28">
        <v>-838</v>
      </c>
      <c r="Q352" s="28">
        <f>ROUND(Q351+P352,5)</f>
        <v>-838</v>
      </c>
    </row>
    <row r="353" spans="1:17">
      <c r="A353" s="29"/>
      <c r="B353" s="29"/>
      <c r="C353" s="29"/>
      <c r="D353" s="29" t="s">
        <v>671</v>
      </c>
      <c r="E353" s="29"/>
      <c r="F353" s="29"/>
      <c r="G353" s="29"/>
      <c r="H353" s="29"/>
      <c r="I353" s="30"/>
      <c r="J353" s="29"/>
      <c r="K353" s="29"/>
      <c r="L353" s="29"/>
      <c r="M353" s="29"/>
      <c r="N353" s="29"/>
      <c r="O353" s="29"/>
      <c r="P353" s="2">
        <f>ROUND(SUM(P351:P352),5)</f>
        <v>-838</v>
      </c>
      <c r="Q353" s="2">
        <f>Q352</f>
        <v>-838</v>
      </c>
    </row>
    <row r="354" spans="1:17">
      <c r="A354" s="1"/>
      <c r="B354" s="1"/>
      <c r="C354" s="1"/>
      <c r="D354" s="1" t="s">
        <v>274</v>
      </c>
      <c r="E354" s="1"/>
      <c r="F354" s="1"/>
      <c r="G354" s="1"/>
      <c r="H354" s="1"/>
      <c r="I354" s="22"/>
      <c r="J354" s="1"/>
      <c r="K354" s="1"/>
      <c r="L354" s="1"/>
      <c r="M354" s="1"/>
      <c r="N354" s="1"/>
      <c r="O354" s="1"/>
      <c r="P354" s="23"/>
      <c r="Q354" s="23"/>
    </row>
    <row r="355" spans="1:17" ht="15.75" thickBot="1">
      <c r="A355" s="21"/>
      <c r="B355" s="21"/>
      <c r="C355" s="21"/>
      <c r="D355" s="21"/>
      <c r="E355" s="21"/>
      <c r="F355" s="21"/>
      <c r="G355" s="24"/>
      <c r="H355" s="24" t="s">
        <v>453</v>
      </c>
      <c r="I355" s="25">
        <v>45849</v>
      </c>
      <c r="J355" s="24" t="s">
        <v>672</v>
      </c>
      <c r="K355" s="24" t="s">
        <v>673</v>
      </c>
      <c r="L355" s="24" t="s">
        <v>674</v>
      </c>
      <c r="M355" s="24" t="s">
        <v>418</v>
      </c>
      <c r="N355" s="26"/>
      <c r="O355" s="24" t="s">
        <v>41</v>
      </c>
      <c r="P355" s="28">
        <v>-120.82</v>
      </c>
      <c r="Q355" s="28">
        <f>ROUND(Q354+P355,5)</f>
        <v>-120.82</v>
      </c>
    </row>
    <row r="356" spans="1:17">
      <c r="A356" s="29"/>
      <c r="B356" s="29"/>
      <c r="C356" s="29"/>
      <c r="D356" s="29" t="s">
        <v>675</v>
      </c>
      <c r="E356" s="29"/>
      <c r="F356" s="29"/>
      <c r="G356" s="29"/>
      <c r="H356" s="29"/>
      <c r="I356" s="30"/>
      <c r="J356" s="29"/>
      <c r="K356" s="29"/>
      <c r="L356" s="29"/>
      <c r="M356" s="29"/>
      <c r="N356" s="29"/>
      <c r="O356" s="29"/>
      <c r="P356" s="2">
        <f>ROUND(SUM(P354:P355),5)</f>
        <v>-120.82</v>
      </c>
      <c r="Q356" s="2">
        <f>Q355</f>
        <v>-120.82</v>
      </c>
    </row>
    <row r="357" spans="1:17">
      <c r="A357" s="1"/>
      <c r="B357" s="1"/>
      <c r="C357" s="1"/>
      <c r="D357" s="1" t="s">
        <v>276</v>
      </c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23"/>
      <c r="Q357" s="23"/>
    </row>
    <row r="358" spans="1:17" ht="15.75" thickBot="1">
      <c r="A358" s="21"/>
      <c r="B358" s="21"/>
      <c r="C358" s="21"/>
      <c r="D358" s="21"/>
      <c r="E358" s="21"/>
      <c r="F358" s="21"/>
      <c r="G358" s="24"/>
      <c r="H358" s="24" t="s">
        <v>453</v>
      </c>
      <c r="I358" s="25">
        <v>45869</v>
      </c>
      <c r="J358" s="24" t="s">
        <v>512</v>
      </c>
      <c r="K358" s="24" t="s">
        <v>513</v>
      </c>
      <c r="L358" s="24" t="s">
        <v>676</v>
      </c>
      <c r="M358" s="24" t="s">
        <v>418</v>
      </c>
      <c r="N358" s="26"/>
      <c r="O358" s="24" t="s">
        <v>41</v>
      </c>
      <c r="P358" s="27">
        <v>-2025.02</v>
      </c>
      <c r="Q358" s="27">
        <f>ROUND(Q357+P358,5)</f>
        <v>-2025.02</v>
      </c>
    </row>
    <row r="359" spans="1:17" ht="15.75" thickBot="1">
      <c r="A359" s="29"/>
      <c r="B359" s="29"/>
      <c r="C359" s="29"/>
      <c r="D359" s="29" t="s">
        <v>677</v>
      </c>
      <c r="E359" s="29"/>
      <c r="F359" s="29"/>
      <c r="G359" s="29"/>
      <c r="H359" s="29"/>
      <c r="I359" s="30"/>
      <c r="J359" s="29"/>
      <c r="K359" s="29"/>
      <c r="L359" s="29"/>
      <c r="M359" s="29"/>
      <c r="N359" s="29"/>
      <c r="O359" s="29"/>
      <c r="P359" s="3">
        <f>ROUND(SUM(P357:P358),5)</f>
        <v>-2025.02</v>
      </c>
      <c r="Q359" s="3">
        <f>Q358</f>
        <v>-2025.02</v>
      </c>
    </row>
    <row r="360" spans="1:17">
      <c r="A360" s="29"/>
      <c r="B360" s="29"/>
      <c r="C360" s="29" t="s">
        <v>279</v>
      </c>
      <c r="D360" s="29"/>
      <c r="E360" s="29"/>
      <c r="F360" s="29"/>
      <c r="G360" s="29"/>
      <c r="H360" s="29"/>
      <c r="I360" s="30"/>
      <c r="J360" s="29"/>
      <c r="K360" s="29"/>
      <c r="L360" s="29"/>
      <c r="M360" s="29"/>
      <c r="N360" s="29"/>
      <c r="O360" s="29"/>
      <c r="P360" s="2">
        <f>ROUND(P350+P353+P356+P359,5)</f>
        <v>-7834.29</v>
      </c>
      <c r="Q360" s="2">
        <f>ROUND(Q350+Q353+Q356+Q359,5)</f>
        <v>-7834.29</v>
      </c>
    </row>
    <row r="361" spans="1:17">
      <c r="A361" s="1"/>
      <c r="B361" s="1"/>
      <c r="C361" s="1" t="s">
        <v>280</v>
      </c>
      <c r="D361" s="1"/>
      <c r="E361" s="1"/>
      <c r="F361" s="1"/>
      <c r="G361" s="1"/>
      <c r="H361" s="1"/>
      <c r="I361" s="22"/>
      <c r="J361" s="1"/>
      <c r="K361" s="1"/>
      <c r="L361" s="1"/>
      <c r="M361" s="1"/>
      <c r="N361" s="1"/>
      <c r="O361" s="1"/>
      <c r="P361" s="23"/>
      <c r="Q361" s="23"/>
    </row>
    <row r="362" spans="1:17">
      <c r="A362" s="1"/>
      <c r="B362" s="1"/>
      <c r="C362" s="1"/>
      <c r="D362" s="1" t="s">
        <v>287</v>
      </c>
      <c r="E362" s="1"/>
      <c r="F362" s="1"/>
      <c r="G362" s="1"/>
      <c r="H362" s="1"/>
      <c r="I362" s="22"/>
      <c r="J362" s="1"/>
      <c r="K362" s="1"/>
      <c r="L362" s="1"/>
      <c r="M362" s="1"/>
      <c r="N362" s="1"/>
      <c r="O362" s="1"/>
      <c r="P362" s="23"/>
      <c r="Q362" s="23"/>
    </row>
    <row r="363" spans="1:17" ht="15.75" thickBot="1">
      <c r="A363" s="21"/>
      <c r="B363" s="21"/>
      <c r="C363" s="21"/>
      <c r="D363" s="21"/>
      <c r="E363" s="21"/>
      <c r="F363" s="21"/>
      <c r="G363" s="24"/>
      <c r="H363" s="24" t="s">
        <v>461</v>
      </c>
      <c r="I363" s="25">
        <v>45869</v>
      </c>
      <c r="J363" s="24" t="s">
        <v>462</v>
      </c>
      <c r="K363" s="24" t="s">
        <v>457</v>
      </c>
      <c r="L363" s="24" t="s">
        <v>678</v>
      </c>
      <c r="M363" s="24" t="s">
        <v>418</v>
      </c>
      <c r="N363" s="26"/>
      <c r="O363" s="24" t="s">
        <v>38</v>
      </c>
      <c r="P363" s="28">
        <v>-15.98</v>
      </c>
      <c r="Q363" s="28">
        <f>ROUND(Q362+P363,5)</f>
        <v>-15.98</v>
      </c>
    </row>
    <row r="364" spans="1:17">
      <c r="A364" s="29"/>
      <c r="B364" s="29"/>
      <c r="C364" s="29"/>
      <c r="D364" s="29" t="s">
        <v>679</v>
      </c>
      <c r="E364" s="29"/>
      <c r="F364" s="29"/>
      <c r="G364" s="29"/>
      <c r="H364" s="29"/>
      <c r="I364" s="30"/>
      <c r="J364" s="29"/>
      <c r="K364" s="29"/>
      <c r="L364" s="29"/>
      <c r="M364" s="29"/>
      <c r="N364" s="29"/>
      <c r="O364" s="29"/>
      <c r="P364" s="2">
        <f>ROUND(SUM(P362:P363),5)</f>
        <v>-15.98</v>
      </c>
      <c r="Q364" s="2">
        <f>Q363</f>
        <v>-15.98</v>
      </c>
    </row>
    <row r="365" spans="1:17">
      <c r="A365" s="1"/>
      <c r="B365" s="1"/>
      <c r="C365" s="1"/>
      <c r="D365" s="1" t="s">
        <v>295</v>
      </c>
      <c r="E365" s="1"/>
      <c r="F365" s="1"/>
      <c r="G365" s="1"/>
      <c r="H365" s="1"/>
      <c r="I365" s="22"/>
      <c r="J365" s="1"/>
      <c r="K365" s="1"/>
      <c r="L365" s="1"/>
      <c r="M365" s="1"/>
      <c r="N365" s="1"/>
      <c r="O365" s="1"/>
      <c r="P365" s="23"/>
      <c r="Q365" s="23"/>
    </row>
    <row r="366" spans="1:17" ht="15.75" thickBot="1">
      <c r="A366" s="21"/>
      <c r="B366" s="21"/>
      <c r="C366" s="21"/>
      <c r="D366" s="21"/>
      <c r="E366" s="21"/>
      <c r="F366" s="21"/>
      <c r="G366" s="24"/>
      <c r="H366" s="24" t="s">
        <v>461</v>
      </c>
      <c r="I366" s="25">
        <v>45855</v>
      </c>
      <c r="J366" s="24" t="s">
        <v>498</v>
      </c>
      <c r="K366" s="24" t="s">
        <v>499</v>
      </c>
      <c r="L366" s="24" t="s">
        <v>680</v>
      </c>
      <c r="M366" s="24" t="s">
        <v>418</v>
      </c>
      <c r="N366" s="26"/>
      <c r="O366" s="24" t="s">
        <v>38</v>
      </c>
      <c r="P366" s="28">
        <v>-104</v>
      </c>
      <c r="Q366" s="28">
        <f>ROUND(Q365+P366,5)</f>
        <v>-104</v>
      </c>
    </row>
    <row r="367" spans="1:17">
      <c r="A367" s="29"/>
      <c r="B367" s="29"/>
      <c r="C367" s="29"/>
      <c r="D367" s="29" t="s">
        <v>681</v>
      </c>
      <c r="E367" s="29"/>
      <c r="F367" s="29"/>
      <c r="G367" s="29"/>
      <c r="H367" s="29"/>
      <c r="I367" s="30"/>
      <c r="J367" s="29"/>
      <c r="K367" s="29"/>
      <c r="L367" s="29"/>
      <c r="M367" s="29"/>
      <c r="N367" s="29"/>
      <c r="O367" s="29"/>
      <c r="P367" s="2">
        <f>ROUND(SUM(P365:P366),5)</f>
        <v>-104</v>
      </c>
      <c r="Q367" s="2">
        <f>Q366</f>
        <v>-104</v>
      </c>
    </row>
    <row r="368" spans="1:17">
      <c r="A368" s="1"/>
      <c r="B368" s="1"/>
      <c r="C368" s="1"/>
      <c r="D368" s="1" t="s">
        <v>302</v>
      </c>
      <c r="E368" s="1"/>
      <c r="F368" s="1"/>
      <c r="G368" s="1"/>
      <c r="H368" s="1"/>
      <c r="I368" s="22"/>
      <c r="J368" s="1"/>
      <c r="K368" s="1"/>
      <c r="L368" s="1"/>
      <c r="M368" s="1"/>
      <c r="N368" s="1"/>
      <c r="O368" s="1"/>
      <c r="P368" s="23"/>
      <c r="Q368" s="23"/>
    </row>
    <row r="369" spans="1:17" ht="15.75" thickBot="1">
      <c r="A369" s="21"/>
      <c r="B369" s="21"/>
      <c r="C369" s="21"/>
      <c r="D369" s="21"/>
      <c r="E369" s="21"/>
      <c r="F369" s="21"/>
      <c r="G369" s="24"/>
      <c r="H369" s="24" t="s">
        <v>461</v>
      </c>
      <c r="I369" s="25">
        <v>45869</v>
      </c>
      <c r="J369" s="24" t="s">
        <v>462</v>
      </c>
      <c r="K369" s="24" t="s">
        <v>457</v>
      </c>
      <c r="L369" s="24" t="s">
        <v>682</v>
      </c>
      <c r="M369" s="24" t="s">
        <v>418</v>
      </c>
      <c r="N369" s="26"/>
      <c r="O369" s="24" t="s">
        <v>38</v>
      </c>
      <c r="P369" s="28">
        <v>-28.1</v>
      </c>
      <c r="Q369" s="28">
        <f>ROUND(Q368+P369,5)</f>
        <v>-28.1</v>
      </c>
    </row>
    <row r="370" spans="1:17">
      <c r="A370" s="29"/>
      <c r="B370" s="29"/>
      <c r="C370" s="29"/>
      <c r="D370" s="29" t="s">
        <v>683</v>
      </c>
      <c r="E370" s="29"/>
      <c r="F370" s="29"/>
      <c r="G370" s="29"/>
      <c r="H370" s="29"/>
      <c r="I370" s="30"/>
      <c r="J370" s="29"/>
      <c r="K370" s="29"/>
      <c r="L370" s="29"/>
      <c r="M370" s="29"/>
      <c r="N370" s="29"/>
      <c r="O370" s="29"/>
      <c r="P370" s="2">
        <f>ROUND(SUM(P368:P369),5)</f>
        <v>-28.1</v>
      </c>
      <c r="Q370" s="2">
        <f>Q369</f>
        <v>-28.1</v>
      </c>
    </row>
    <row r="371" spans="1:17">
      <c r="A371" s="1"/>
      <c r="B371" s="1"/>
      <c r="C371" s="1"/>
      <c r="D371" s="1" t="s">
        <v>303</v>
      </c>
      <c r="E371" s="1"/>
      <c r="F371" s="1"/>
      <c r="G371" s="1"/>
      <c r="H371" s="1"/>
      <c r="I371" s="22"/>
      <c r="J371" s="1"/>
      <c r="K371" s="1"/>
      <c r="L371" s="1"/>
      <c r="M371" s="1"/>
      <c r="N371" s="1"/>
      <c r="O371" s="1"/>
      <c r="P371" s="23"/>
      <c r="Q371" s="23"/>
    </row>
    <row r="372" spans="1:17">
      <c r="A372" s="24"/>
      <c r="B372" s="24"/>
      <c r="C372" s="24"/>
      <c r="D372" s="24"/>
      <c r="E372" s="24"/>
      <c r="F372" s="24"/>
      <c r="G372" s="24"/>
      <c r="H372" s="24" t="s">
        <v>453</v>
      </c>
      <c r="I372" s="25">
        <v>45861</v>
      </c>
      <c r="J372" s="24" t="s">
        <v>474</v>
      </c>
      <c r="K372" s="24" t="s">
        <v>472</v>
      </c>
      <c r="L372" s="24" t="s">
        <v>475</v>
      </c>
      <c r="M372" s="24" t="s">
        <v>418</v>
      </c>
      <c r="N372" s="26"/>
      <c r="O372" s="24" t="s">
        <v>41</v>
      </c>
      <c r="P372" s="27">
        <v>-34.99</v>
      </c>
      <c r="Q372" s="27">
        <f>ROUND(Q371+P372,5)</f>
        <v>-34.99</v>
      </c>
    </row>
    <row r="373" spans="1:17">
      <c r="A373" s="24"/>
      <c r="B373" s="24"/>
      <c r="C373" s="24"/>
      <c r="D373" s="24"/>
      <c r="E373" s="24"/>
      <c r="F373" s="24"/>
      <c r="G373" s="24"/>
      <c r="H373" s="24" t="s">
        <v>453</v>
      </c>
      <c r="I373" s="25">
        <v>45862</v>
      </c>
      <c r="J373" s="24" t="s">
        <v>507</v>
      </c>
      <c r="K373" s="24" t="s">
        <v>508</v>
      </c>
      <c r="L373" s="24" t="s">
        <v>684</v>
      </c>
      <c r="M373" s="24" t="s">
        <v>418</v>
      </c>
      <c r="N373" s="26"/>
      <c r="O373" s="24" t="s">
        <v>41</v>
      </c>
      <c r="P373" s="27">
        <v>-131.94999999999999</v>
      </c>
      <c r="Q373" s="27">
        <f>ROUND(Q372+P373,5)</f>
        <v>-166.94</v>
      </c>
    </row>
    <row r="374" spans="1:17" ht="15.75" thickBot="1">
      <c r="A374" s="24"/>
      <c r="B374" s="24"/>
      <c r="C374" s="24"/>
      <c r="D374" s="24"/>
      <c r="E374" s="24"/>
      <c r="F374" s="24"/>
      <c r="G374" s="24"/>
      <c r="H374" s="24" t="s">
        <v>461</v>
      </c>
      <c r="I374" s="25">
        <v>45869</v>
      </c>
      <c r="J374" s="24" t="s">
        <v>462</v>
      </c>
      <c r="K374" s="24" t="s">
        <v>457</v>
      </c>
      <c r="L374" s="24" t="s">
        <v>685</v>
      </c>
      <c r="M374" s="24" t="s">
        <v>418</v>
      </c>
      <c r="N374" s="26"/>
      <c r="O374" s="24" t="s">
        <v>38</v>
      </c>
      <c r="P374" s="28">
        <v>-7.18</v>
      </c>
      <c r="Q374" s="28">
        <f>ROUND(Q373+P374,5)</f>
        <v>-174.12</v>
      </c>
    </row>
    <row r="375" spans="1:17">
      <c r="A375" s="29"/>
      <c r="B375" s="29"/>
      <c r="C375" s="29"/>
      <c r="D375" s="29" t="s">
        <v>686</v>
      </c>
      <c r="E375" s="29"/>
      <c r="F375" s="29"/>
      <c r="G375" s="29"/>
      <c r="H375" s="29"/>
      <c r="I375" s="30"/>
      <c r="J375" s="29"/>
      <c r="K375" s="29"/>
      <c r="L375" s="29"/>
      <c r="M375" s="29"/>
      <c r="N375" s="29"/>
      <c r="O375" s="29"/>
      <c r="P375" s="2">
        <f>ROUND(SUM(P371:P374),5)</f>
        <v>-174.12</v>
      </c>
      <c r="Q375" s="2">
        <f>Q374</f>
        <v>-174.12</v>
      </c>
    </row>
    <row r="376" spans="1:17">
      <c r="A376" s="1"/>
      <c r="B376" s="1"/>
      <c r="C376" s="1"/>
      <c r="D376" s="1" t="s">
        <v>304</v>
      </c>
      <c r="E376" s="1"/>
      <c r="F376" s="1"/>
      <c r="G376" s="1"/>
      <c r="H376" s="1"/>
      <c r="I376" s="22"/>
      <c r="J376" s="1"/>
      <c r="K376" s="1"/>
      <c r="L376" s="1"/>
      <c r="M376" s="1"/>
      <c r="N376" s="1"/>
      <c r="O376" s="1"/>
      <c r="P376" s="23"/>
      <c r="Q376" s="23"/>
    </row>
    <row r="377" spans="1:17" ht="15.75" thickBot="1">
      <c r="A377" s="21"/>
      <c r="B377" s="21"/>
      <c r="C377" s="21"/>
      <c r="D377" s="21"/>
      <c r="E377" s="21"/>
      <c r="F377" s="21"/>
      <c r="G377" s="24"/>
      <c r="H377" s="24" t="s">
        <v>461</v>
      </c>
      <c r="I377" s="25">
        <v>45869</v>
      </c>
      <c r="J377" s="24" t="s">
        <v>462</v>
      </c>
      <c r="K377" s="24" t="s">
        <v>457</v>
      </c>
      <c r="L377" s="24" t="s">
        <v>687</v>
      </c>
      <c r="M377" s="24" t="s">
        <v>418</v>
      </c>
      <c r="N377" s="26"/>
      <c r="O377" s="24" t="s">
        <v>38</v>
      </c>
      <c r="P377" s="28">
        <v>-4.99</v>
      </c>
      <c r="Q377" s="28">
        <f>ROUND(Q376+P377,5)</f>
        <v>-4.99</v>
      </c>
    </row>
    <row r="378" spans="1:17">
      <c r="A378" s="29"/>
      <c r="B378" s="29"/>
      <c r="C378" s="29"/>
      <c r="D378" s="29" t="s">
        <v>688</v>
      </c>
      <c r="E378" s="29"/>
      <c r="F378" s="29"/>
      <c r="G378" s="29"/>
      <c r="H378" s="29"/>
      <c r="I378" s="30"/>
      <c r="J378" s="29"/>
      <c r="K378" s="29"/>
      <c r="L378" s="29"/>
      <c r="M378" s="29"/>
      <c r="N378" s="29"/>
      <c r="O378" s="29"/>
      <c r="P378" s="2">
        <f>ROUND(SUM(P376:P377),5)</f>
        <v>-4.99</v>
      </c>
      <c r="Q378" s="2">
        <f>Q377</f>
        <v>-4.99</v>
      </c>
    </row>
    <row r="379" spans="1:17">
      <c r="A379" s="1"/>
      <c r="B379" s="1"/>
      <c r="C379" s="1"/>
      <c r="D379" s="1" t="s">
        <v>306</v>
      </c>
      <c r="E379" s="1"/>
      <c r="F379" s="1"/>
      <c r="G379" s="1"/>
      <c r="H379" s="1"/>
      <c r="I379" s="22"/>
      <c r="J379" s="1"/>
      <c r="K379" s="1"/>
      <c r="L379" s="1"/>
      <c r="M379" s="1"/>
      <c r="N379" s="1"/>
      <c r="O379" s="1"/>
      <c r="P379" s="23"/>
      <c r="Q379" s="23"/>
    </row>
    <row r="380" spans="1:17" ht="15.75" thickBot="1">
      <c r="A380" s="21"/>
      <c r="B380" s="21"/>
      <c r="C380" s="21"/>
      <c r="D380" s="21"/>
      <c r="E380" s="21"/>
      <c r="F380" s="21"/>
      <c r="G380" s="24"/>
      <c r="H380" s="24" t="s">
        <v>461</v>
      </c>
      <c r="I380" s="25">
        <v>45869</v>
      </c>
      <c r="J380" s="24" t="s">
        <v>462</v>
      </c>
      <c r="K380" s="24" t="s">
        <v>457</v>
      </c>
      <c r="L380" s="24" t="s">
        <v>689</v>
      </c>
      <c r="M380" s="24" t="s">
        <v>418</v>
      </c>
      <c r="N380" s="26"/>
      <c r="O380" s="24" t="s">
        <v>38</v>
      </c>
      <c r="P380" s="27">
        <v>-19.18</v>
      </c>
      <c r="Q380" s="27">
        <f>ROUND(Q379+P380,5)</f>
        <v>-19.18</v>
      </c>
    </row>
    <row r="381" spans="1:17" ht="15.75" thickBot="1">
      <c r="A381" s="29"/>
      <c r="B381" s="29"/>
      <c r="C381" s="29"/>
      <c r="D381" s="29" t="s">
        <v>690</v>
      </c>
      <c r="E381" s="29"/>
      <c r="F381" s="29"/>
      <c r="G381" s="29"/>
      <c r="H381" s="29"/>
      <c r="I381" s="30"/>
      <c r="J381" s="29"/>
      <c r="K381" s="29"/>
      <c r="L381" s="29"/>
      <c r="M381" s="29"/>
      <c r="N381" s="29"/>
      <c r="O381" s="29"/>
      <c r="P381" s="5">
        <f>ROUND(SUM(P379:P380),5)</f>
        <v>-19.18</v>
      </c>
      <c r="Q381" s="5">
        <f>Q380</f>
        <v>-19.18</v>
      </c>
    </row>
    <row r="382" spans="1:17" ht="15.75" thickBot="1">
      <c r="A382" s="29"/>
      <c r="B382" s="29"/>
      <c r="C382" s="29" t="s">
        <v>307</v>
      </c>
      <c r="D382" s="29"/>
      <c r="E382" s="29"/>
      <c r="F382" s="29"/>
      <c r="G382" s="29"/>
      <c r="H382" s="29"/>
      <c r="I382" s="30"/>
      <c r="J382" s="29"/>
      <c r="K382" s="29"/>
      <c r="L382" s="29"/>
      <c r="M382" s="29"/>
      <c r="N382" s="29"/>
      <c r="O382" s="29"/>
      <c r="P382" s="3">
        <f>ROUND(P364+P367+P370+P375+P378+P381,5)</f>
        <v>-346.37</v>
      </c>
      <c r="Q382" s="3">
        <f>ROUND(Q364+Q367+Q370+Q375+Q378+Q381,5)</f>
        <v>-346.37</v>
      </c>
    </row>
    <row r="383" spans="1:17">
      <c r="A383" s="29"/>
      <c r="B383" s="29" t="s">
        <v>309</v>
      </c>
      <c r="C383" s="29"/>
      <c r="D383" s="29"/>
      <c r="E383" s="29"/>
      <c r="F383" s="29"/>
      <c r="G383" s="29"/>
      <c r="H383" s="29"/>
      <c r="I383" s="30"/>
      <c r="J383" s="29"/>
      <c r="K383" s="29"/>
      <c r="L383" s="29"/>
      <c r="M383" s="29"/>
      <c r="N383" s="29"/>
      <c r="O383" s="29"/>
      <c r="P383" s="2">
        <f>ROUND(P345+P360+P382,5)</f>
        <v>-8915.8799999999992</v>
      </c>
      <c r="Q383" s="2">
        <f>ROUND(Q345+Q360+Q382,5)</f>
        <v>-8915.8799999999992</v>
      </c>
    </row>
    <row r="384" spans="1:17">
      <c r="A384" s="1"/>
      <c r="B384" s="1" t="s">
        <v>315</v>
      </c>
      <c r="C384" s="1"/>
      <c r="D384" s="1"/>
      <c r="E384" s="1"/>
      <c r="F384" s="1"/>
      <c r="G384" s="1"/>
      <c r="H384" s="1"/>
      <c r="I384" s="22"/>
      <c r="J384" s="1"/>
      <c r="K384" s="1"/>
      <c r="L384" s="1"/>
      <c r="M384" s="1"/>
      <c r="N384" s="1"/>
      <c r="O384" s="1"/>
      <c r="P384" s="23"/>
      <c r="Q384" s="23"/>
    </row>
    <row r="385" spans="1:17">
      <c r="A385" s="1"/>
      <c r="B385" s="1"/>
      <c r="C385" s="1" t="s">
        <v>317</v>
      </c>
      <c r="D385" s="1"/>
      <c r="E385" s="1"/>
      <c r="F385" s="1"/>
      <c r="G385" s="1"/>
      <c r="H385" s="1"/>
      <c r="I385" s="22"/>
      <c r="J385" s="1"/>
      <c r="K385" s="1"/>
      <c r="L385" s="1"/>
      <c r="M385" s="1"/>
      <c r="N385" s="1"/>
      <c r="O385" s="1"/>
      <c r="P385" s="23"/>
      <c r="Q385" s="23"/>
    </row>
    <row r="386" spans="1:17">
      <c r="A386" s="1"/>
      <c r="B386" s="1"/>
      <c r="C386" s="1"/>
      <c r="D386" s="1" t="s">
        <v>318</v>
      </c>
      <c r="E386" s="1"/>
      <c r="F386" s="1"/>
      <c r="G386" s="1"/>
      <c r="H386" s="1"/>
      <c r="I386" s="22"/>
      <c r="J386" s="1"/>
      <c r="K386" s="1"/>
      <c r="L386" s="1"/>
      <c r="M386" s="1"/>
      <c r="N386" s="1"/>
      <c r="O386" s="1"/>
      <c r="P386" s="23"/>
      <c r="Q386" s="23"/>
    </row>
    <row r="387" spans="1:17">
      <c r="A387" s="24"/>
      <c r="B387" s="24"/>
      <c r="C387" s="24"/>
      <c r="D387" s="24"/>
      <c r="E387" s="24"/>
      <c r="F387" s="24"/>
      <c r="G387" s="24"/>
      <c r="H387" s="24" t="s">
        <v>461</v>
      </c>
      <c r="I387" s="25">
        <v>45869</v>
      </c>
      <c r="J387" s="24" t="s">
        <v>691</v>
      </c>
      <c r="K387" s="24" t="s">
        <v>692</v>
      </c>
      <c r="L387" s="24" t="s">
        <v>693</v>
      </c>
      <c r="M387" s="24" t="s">
        <v>418</v>
      </c>
      <c r="N387" s="26"/>
      <c r="O387" s="24" t="s">
        <v>38</v>
      </c>
      <c r="P387" s="27">
        <v>-34</v>
      </c>
      <c r="Q387" s="27">
        <f>ROUND(Q386+P387,5)</f>
        <v>-34</v>
      </c>
    </row>
    <row r="388" spans="1:17" ht="15.75" thickBot="1">
      <c r="A388" s="24"/>
      <c r="B388" s="24"/>
      <c r="C388" s="24"/>
      <c r="D388" s="24"/>
      <c r="E388" s="24"/>
      <c r="F388" s="24"/>
      <c r="G388" s="24"/>
      <c r="H388" s="24" t="s">
        <v>461</v>
      </c>
      <c r="I388" s="25">
        <v>45869</v>
      </c>
      <c r="J388" s="24" t="s">
        <v>691</v>
      </c>
      <c r="K388" s="24" t="s">
        <v>692</v>
      </c>
      <c r="L388" s="24" t="s">
        <v>694</v>
      </c>
      <c r="M388" s="24" t="s">
        <v>418</v>
      </c>
      <c r="N388" s="26"/>
      <c r="O388" s="24" t="s">
        <v>38</v>
      </c>
      <c r="P388" s="28">
        <v>-34</v>
      </c>
      <c r="Q388" s="28">
        <f>ROUND(Q387+P388,5)</f>
        <v>-68</v>
      </c>
    </row>
    <row r="389" spans="1:17">
      <c r="A389" s="29"/>
      <c r="B389" s="29"/>
      <c r="C389" s="29"/>
      <c r="D389" s="29" t="s">
        <v>695</v>
      </c>
      <c r="E389" s="29"/>
      <c r="F389" s="29"/>
      <c r="G389" s="29"/>
      <c r="H389" s="29"/>
      <c r="I389" s="30"/>
      <c r="J389" s="29"/>
      <c r="K389" s="29"/>
      <c r="L389" s="29"/>
      <c r="M389" s="29"/>
      <c r="N389" s="29"/>
      <c r="O389" s="29"/>
      <c r="P389" s="2">
        <f>ROUND(SUM(P386:P388),5)</f>
        <v>-68</v>
      </c>
      <c r="Q389" s="2">
        <f>Q388</f>
        <v>-68</v>
      </c>
    </row>
    <row r="390" spans="1:17">
      <c r="A390" s="1"/>
      <c r="B390" s="1"/>
      <c r="C390" s="1"/>
      <c r="D390" s="1" t="s">
        <v>319</v>
      </c>
      <c r="E390" s="1"/>
      <c r="F390" s="1"/>
      <c r="G390" s="1"/>
      <c r="H390" s="1"/>
      <c r="I390" s="22"/>
      <c r="J390" s="1"/>
      <c r="K390" s="1"/>
      <c r="L390" s="1"/>
      <c r="M390" s="1"/>
      <c r="N390" s="1"/>
      <c r="O390" s="1"/>
      <c r="P390" s="23"/>
      <c r="Q390" s="23"/>
    </row>
    <row r="391" spans="1:17" ht="15.75" thickBot="1">
      <c r="A391" s="21"/>
      <c r="B391" s="21"/>
      <c r="C391" s="21"/>
      <c r="D391" s="21"/>
      <c r="E391" s="21"/>
      <c r="F391" s="21"/>
      <c r="G391" s="24"/>
      <c r="H391" s="24" t="s">
        <v>453</v>
      </c>
      <c r="I391" s="25">
        <v>45869</v>
      </c>
      <c r="J391" s="24" t="s">
        <v>696</v>
      </c>
      <c r="K391" s="24" t="s">
        <v>697</v>
      </c>
      <c r="L391" s="24" t="s">
        <v>698</v>
      </c>
      <c r="M391" s="24" t="s">
        <v>418</v>
      </c>
      <c r="N391" s="26"/>
      <c r="O391" s="24" t="s">
        <v>41</v>
      </c>
      <c r="P391" s="28">
        <v>-645</v>
      </c>
      <c r="Q391" s="28">
        <f>ROUND(Q390+P391,5)</f>
        <v>-645</v>
      </c>
    </row>
    <row r="392" spans="1:17">
      <c r="A392" s="29"/>
      <c r="B392" s="29"/>
      <c r="C392" s="29"/>
      <c r="D392" s="29" t="s">
        <v>699</v>
      </c>
      <c r="E392" s="29"/>
      <c r="F392" s="29"/>
      <c r="G392" s="29"/>
      <c r="H392" s="29"/>
      <c r="I392" s="30"/>
      <c r="J392" s="29"/>
      <c r="K392" s="29"/>
      <c r="L392" s="29"/>
      <c r="M392" s="29"/>
      <c r="N392" s="29"/>
      <c r="O392" s="29"/>
      <c r="P392" s="2">
        <f>ROUND(SUM(P390:P391),5)</f>
        <v>-645</v>
      </c>
      <c r="Q392" s="2">
        <f>Q391</f>
        <v>-645</v>
      </c>
    </row>
    <row r="393" spans="1:17">
      <c r="A393" s="1"/>
      <c r="B393" s="1"/>
      <c r="C393" s="1"/>
      <c r="D393" s="1" t="s">
        <v>321</v>
      </c>
      <c r="E393" s="1"/>
      <c r="F393" s="1"/>
      <c r="G393" s="1"/>
      <c r="H393" s="1"/>
      <c r="I393" s="22"/>
      <c r="J393" s="1"/>
      <c r="K393" s="1"/>
      <c r="L393" s="1"/>
      <c r="M393" s="1"/>
      <c r="N393" s="1"/>
      <c r="O393" s="1"/>
      <c r="P393" s="23"/>
      <c r="Q393" s="23"/>
    </row>
    <row r="394" spans="1:17">
      <c r="A394" s="24"/>
      <c r="B394" s="24"/>
      <c r="C394" s="24"/>
      <c r="D394" s="24"/>
      <c r="E394" s="24"/>
      <c r="F394" s="24"/>
      <c r="G394" s="24"/>
      <c r="H394" s="24" t="s">
        <v>453</v>
      </c>
      <c r="I394" s="25">
        <v>45839</v>
      </c>
      <c r="J394" s="24"/>
      <c r="K394" s="24" t="s">
        <v>492</v>
      </c>
      <c r="L394" s="24" t="s">
        <v>700</v>
      </c>
      <c r="M394" s="24" t="s">
        <v>418</v>
      </c>
      <c r="N394" s="26"/>
      <c r="O394" s="24" t="s">
        <v>41</v>
      </c>
      <c r="P394" s="27">
        <v>-205.86</v>
      </c>
      <c r="Q394" s="27">
        <f t="shared" ref="Q394:Q400" si="10">ROUND(Q393+P394,5)</f>
        <v>-205.86</v>
      </c>
    </row>
    <row r="395" spans="1:17">
      <c r="A395" s="24"/>
      <c r="B395" s="24"/>
      <c r="C395" s="24"/>
      <c r="D395" s="24"/>
      <c r="E395" s="24"/>
      <c r="F395" s="24"/>
      <c r="G395" s="24"/>
      <c r="H395" s="24" t="s">
        <v>453</v>
      </c>
      <c r="I395" s="25">
        <v>45841</v>
      </c>
      <c r="J395" s="24" t="s">
        <v>701</v>
      </c>
      <c r="K395" s="24" t="s">
        <v>702</v>
      </c>
      <c r="L395" s="24" t="s">
        <v>703</v>
      </c>
      <c r="M395" s="24" t="s">
        <v>418</v>
      </c>
      <c r="N395" s="26"/>
      <c r="O395" s="24" t="s">
        <v>41</v>
      </c>
      <c r="P395" s="27">
        <v>-149.93</v>
      </c>
      <c r="Q395" s="27">
        <f t="shared" si="10"/>
        <v>-355.79</v>
      </c>
    </row>
    <row r="396" spans="1:17">
      <c r="A396" s="24"/>
      <c r="B396" s="24"/>
      <c r="C396" s="24"/>
      <c r="D396" s="24"/>
      <c r="E396" s="24"/>
      <c r="F396" s="24"/>
      <c r="G396" s="24"/>
      <c r="H396" s="24" t="s">
        <v>453</v>
      </c>
      <c r="I396" s="25">
        <v>45841</v>
      </c>
      <c r="J396" s="24" t="s">
        <v>704</v>
      </c>
      <c r="K396" s="24" t="s">
        <v>705</v>
      </c>
      <c r="L396" s="24" t="s">
        <v>706</v>
      </c>
      <c r="M396" s="24" t="s">
        <v>418</v>
      </c>
      <c r="N396" s="26"/>
      <c r="O396" s="24" t="s">
        <v>41</v>
      </c>
      <c r="P396" s="27">
        <v>-48.26</v>
      </c>
      <c r="Q396" s="27">
        <f t="shared" si="10"/>
        <v>-404.05</v>
      </c>
    </row>
    <row r="397" spans="1:17">
      <c r="A397" s="24"/>
      <c r="B397" s="24"/>
      <c r="C397" s="24"/>
      <c r="D397" s="24"/>
      <c r="E397" s="24"/>
      <c r="F397" s="24"/>
      <c r="G397" s="24"/>
      <c r="H397" s="24" t="s">
        <v>453</v>
      </c>
      <c r="I397" s="25">
        <v>45846</v>
      </c>
      <c r="J397" s="24" t="s">
        <v>456</v>
      </c>
      <c r="K397" s="24" t="s">
        <v>459</v>
      </c>
      <c r="L397" s="24" t="s">
        <v>707</v>
      </c>
      <c r="M397" s="24" t="s">
        <v>418</v>
      </c>
      <c r="N397" s="26"/>
      <c r="O397" s="24" t="s">
        <v>41</v>
      </c>
      <c r="P397" s="27">
        <v>-108.56</v>
      </c>
      <c r="Q397" s="27">
        <f t="shared" si="10"/>
        <v>-512.61</v>
      </c>
    </row>
    <row r="398" spans="1:17">
      <c r="A398" s="24"/>
      <c r="B398" s="24"/>
      <c r="C398" s="24"/>
      <c r="D398" s="24"/>
      <c r="E398" s="24"/>
      <c r="F398" s="24"/>
      <c r="G398" s="24"/>
      <c r="H398" s="24" t="s">
        <v>453</v>
      </c>
      <c r="I398" s="25">
        <v>45848</v>
      </c>
      <c r="J398" s="24" t="s">
        <v>708</v>
      </c>
      <c r="K398" s="24" t="s">
        <v>709</v>
      </c>
      <c r="L398" s="24" t="s">
        <v>710</v>
      </c>
      <c r="M398" s="24" t="s">
        <v>418</v>
      </c>
      <c r="N398" s="26"/>
      <c r="O398" s="24" t="s">
        <v>41</v>
      </c>
      <c r="P398" s="27">
        <v>-114.16</v>
      </c>
      <c r="Q398" s="27">
        <f t="shared" si="10"/>
        <v>-626.77</v>
      </c>
    </row>
    <row r="399" spans="1:17">
      <c r="A399" s="24"/>
      <c r="B399" s="24"/>
      <c r="C399" s="24"/>
      <c r="D399" s="24"/>
      <c r="E399" s="24"/>
      <c r="F399" s="24"/>
      <c r="G399" s="24"/>
      <c r="H399" s="24" t="s">
        <v>453</v>
      </c>
      <c r="I399" s="25">
        <v>45850</v>
      </c>
      <c r="J399" s="24" t="s">
        <v>711</v>
      </c>
      <c r="K399" s="24" t="s">
        <v>712</v>
      </c>
      <c r="L399" s="24" t="s">
        <v>713</v>
      </c>
      <c r="M399" s="24" t="s">
        <v>418</v>
      </c>
      <c r="N399" s="26"/>
      <c r="O399" s="24" t="s">
        <v>41</v>
      </c>
      <c r="P399" s="27">
        <v>-35.56</v>
      </c>
      <c r="Q399" s="27">
        <f t="shared" si="10"/>
        <v>-662.33</v>
      </c>
    </row>
    <row r="400" spans="1:17" ht="15.75" thickBot="1">
      <c r="A400" s="24"/>
      <c r="B400" s="24"/>
      <c r="C400" s="24"/>
      <c r="D400" s="24"/>
      <c r="E400" s="24"/>
      <c r="F400" s="24"/>
      <c r="G400" s="24"/>
      <c r="H400" s="24" t="s">
        <v>453</v>
      </c>
      <c r="I400" s="25">
        <v>45858</v>
      </c>
      <c r="J400" s="24" t="s">
        <v>714</v>
      </c>
      <c r="K400" s="24" t="s">
        <v>715</v>
      </c>
      <c r="L400" s="24" t="s">
        <v>716</v>
      </c>
      <c r="M400" s="24" t="s">
        <v>418</v>
      </c>
      <c r="N400" s="26"/>
      <c r="O400" s="24" t="s">
        <v>41</v>
      </c>
      <c r="P400" s="27">
        <v>-15.98</v>
      </c>
      <c r="Q400" s="27">
        <f t="shared" si="10"/>
        <v>-678.31</v>
      </c>
    </row>
    <row r="401" spans="1:17" ht="15.75" thickBot="1">
      <c r="A401" s="29"/>
      <c r="B401" s="29"/>
      <c r="C401" s="29"/>
      <c r="D401" s="29" t="s">
        <v>717</v>
      </c>
      <c r="E401" s="29"/>
      <c r="F401" s="29"/>
      <c r="G401" s="29"/>
      <c r="H401" s="29"/>
      <c r="I401" s="30"/>
      <c r="J401" s="29"/>
      <c r="K401" s="29"/>
      <c r="L401" s="29"/>
      <c r="M401" s="29"/>
      <c r="N401" s="29"/>
      <c r="O401" s="29"/>
      <c r="P401" s="3">
        <f>ROUND(SUM(P393:P400),5)</f>
        <v>-678.31</v>
      </c>
      <c r="Q401" s="3">
        <f>Q400</f>
        <v>-678.31</v>
      </c>
    </row>
    <row r="402" spans="1:17">
      <c r="A402" s="29"/>
      <c r="B402" s="29"/>
      <c r="C402" s="29" t="s">
        <v>322</v>
      </c>
      <c r="D402" s="29"/>
      <c r="E402" s="29"/>
      <c r="F402" s="29"/>
      <c r="G402" s="29"/>
      <c r="H402" s="29"/>
      <c r="I402" s="30"/>
      <c r="J402" s="29"/>
      <c r="K402" s="29"/>
      <c r="L402" s="29"/>
      <c r="M402" s="29"/>
      <c r="N402" s="29"/>
      <c r="O402" s="29"/>
      <c r="P402" s="2">
        <f>ROUND(P389+P392+P401,5)</f>
        <v>-1391.31</v>
      </c>
      <c r="Q402" s="2">
        <f>ROUND(Q389+Q392+Q401,5)</f>
        <v>-1391.31</v>
      </c>
    </row>
    <row r="403" spans="1:17">
      <c r="A403" s="1"/>
      <c r="B403" s="1"/>
      <c r="C403" s="1" t="s">
        <v>324</v>
      </c>
      <c r="D403" s="1"/>
      <c r="E403" s="1"/>
      <c r="F403" s="1"/>
      <c r="G403" s="1"/>
      <c r="H403" s="1"/>
      <c r="I403" s="22"/>
      <c r="J403" s="1"/>
      <c r="K403" s="1"/>
      <c r="L403" s="1"/>
      <c r="M403" s="1"/>
      <c r="N403" s="1"/>
      <c r="O403" s="1"/>
      <c r="P403" s="23"/>
      <c r="Q403" s="23"/>
    </row>
    <row r="404" spans="1:17">
      <c r="A404" s="1"/>
      <c r="B404" s="1"/>
      <c r="C404" s="1"/>
      <c r="D404" s="1" t="s">
        <v>326</v>
      </c>
      <c r="E404" s="1"/>
      <c r="F404" s="1"/>
      <c r="G404" s="1"/>
      <c r="H404" s="1"/>
      <c r="I404" s="22"/>
      <c r="J404" s="1"/>
      <c r="K404" s="1"/>
      <c r="L404" s="1"/>
      <c r="M404" s="1"/>
      <c r="N404" s="1"/>
      <c r="O404" s="1"/>
      <c r="P404" s="23"/>
      <c r="Q404" s="23"/>
    </row>
    <row r="405" spans="1:17" ht="15.75" thickBot="1">
      <c r="A405" s="21"/>
      <c r="B405" s="21"/>
      <c r="C405" s="21"/>
      <c r="D405" s="21"/>
      <c r="E405" s="21"/>
      <c r="F405" s="21"/>
      <c r="G405" s="24"/>
      <c r="H405" s="24" t="s">
        <v>453</v>
      </c>
      <c r="I405" s="25">
        <v>45847</v>
      </c>
      <c r="J405" s="24" t="s">
        <v>718</v>
      </c>
      <c r="K405" s="24" t="s">
        <v>719</v>
      </c>
      <c r="L405" s="24" t="s">
        <v>720</v>
      </c>
      <c r="M405" s="24" t="s">
        <v>418</v>
      </c>
      <c r="N405" s="26"/>
      <c r="O405" s="24" t="s">
        <v>41</v>
      </c>
      <c r="P405" s="27">
        <v>-30</v>
      </c>
      <c r="Q405" s="27">
        <f>ROUND(Q404+P405,5)</f>
        <v>-30</v>
      </c>
    </row>
    <row r="406" spans="1:17" ht="15.75" thickBot="1">
      <c r="A406" s="29"/>
      <c r="B406" s="29"/>
      <c r="C406" s="29"/>
      <c r="D406" s="29" t="s">
        <v>721</v>
      </c>
      <c r="E406" s="29"/>
      <c r="F406" s="29"/>
      <c r="G406" s="29"/>
      <c r="H406" s="29"/>
      <c r="I406" s="30"/>
      <c r="J406" s="29"/>
      <c r="K406" s="29"/>
      <c r="L406" s="29"/>
      <c r="M406" s="29"/>
      <c r="N406" s="29"/>
      <c r="O406" s="29"/>
      <c r="P406" s="5">
        <f>ROUND(SUM(P404:P405),5)</f>
        <v>-30</v>
      </c>
      <c r="Q406" s="5">
        <f>Q405</f>
        <v>-30</v>
      </c>
    </row>
    <row r="407" spans="1:17" ht="15.75" thickBot="1">
      <c r="A407" s="29"/>
      <c r="B407" s="29"/>
      <c r="C407" s="29" t="s">
        <v>328</v>
      </c>
      <c r="D407" s="29"/>
      <c r="E407" s="29"/>
      <c r="F407" s="29"/>
      <c r="G407" s="29"/>
      <c r="H407" s="29"/>
      <c r="I407" s="30"/>
      <c r="J407" s="29"/>
      <c r="K407" s="29"/>
      <c r="L407" s="29"/>
      <c r="M407" s="29"/>
      <c r="N407" s="29"/>
      <c r="O407" s="29"/>
      <c r="P407" s="3">
        <f>P406</f>
        <v>-30</v>
      </c>
      <c r="Q407" s="3">
        <f>Q406</f>
        <v>-30</v>
      </c>
    </row>
    <row r="408" spans="1:17">
      <c r="A408" s="29"/>
      <c r="B408" s="29" t="s">
        <v>330</v>
      </c>
      <c r="C408" s="29"/>
      <c r="D408" s="29"/>
      <c r="E408" s="29"/>
      <c r="F408" s="29"/>
      <c r="G408" s="29"/>
      <c r="H408" s="29"/>
      <c r="I408" s="30"/>
      <c r="J408" s="29"/>
      <c r="K408" s="29"/>
      <c r="L408" s="29"/>
      <c r="M408" s="29"/>
      <c r="N408" s="29"/>
      <c r="O408" s="29"/>
      <c r="P408" s="2">
        <f>ROUND(P402+P407,5)</f>
        <v>-1421.31</v>
      </c>
      <c r="Q408" s="2">
        <f>ROUND(Q402+Q407,5)</f>
        <v>-1421.31</v>
      </c>
    </row>
    <row r="409" spans="1:17">
      <c r="A409" s="1"/>
      <c r="B409" s="1" t="s">
        <v>331</v>
      </c>
      <c r="C409" s="1"/>
      <c r="D409" s="1"/>
      <c r="E409" s="1"/>
      <c r="F409" s="1"/>
      <c r="G409" s="1"/>
      <c r="H409" s="1"/>
      <c r="I409" s="22"/>
      <c r="J409" s="1"/>
      <c r="K409" s="1"/>
      <c r="L409" s="1"/>
      <c r="M409" s="1"/>
      <c r="N409" s="1"/>
      <c r="O409" s="1"/>
      <c r="P409" s="23"/>
      <c r="Q409" s="23"/>
    </row>
    <row r="410" spans="1:17">
      <c r="A410" s="1"/>
      <c r="B410" s="1"/>
      <c r="C410" s="1" t="s">
        <v>332</v>
      </c>
      <c r="D410" s="1"/>
      <c r="E410" s="1"/>
      <c r="F410" s="1"/>
      <c r="G410" s="1"/>
      <c r="H410" s="1"/>
      <c r="I410" s="22"/>
      <c r="J410" s="1"/>
      <c r="K410" s="1"/>
      <c r="L410" s="1"/>
      <c r="M410" s="1"/>
      <c r="N410" s="1"/>
      <c r="O410" s="1"/>
      <c r="P410" s="23"/>
      <c r="Q410" s="23"/>
    </row>
    <row r="411" spans="1:17">
      <c r="A411" s="24"/>
      <c r="B411" s="24"/>
      <c r="C411" s="24"/>
      <c r="D411" s="24"/>
      <c r="E411" s="24"/>
      <c r="F411" s="24"/>
      <c r="G411" s="24"/>
      <c r="H411" s="24" t="s">
        <v>453</v>
      </c>
      <c r="I411" s="25">
        <v>45846</v>
      </c>
      <c r="J411" s="24" t="s">
        <v>722</v>
      </c>
      <c r="K411" s="24" t="s">
        <v>723</v>
      </c>
      <c r="L411" s="24" t="s">
        <v>724</v>
      </c>
      <c r="M411" s="24" t="s">
        <v>418</v>
      </c>
      <c r="N411" s="26"/>
      <c r="O411" s="24" t="s">
        <v>41</v>
      </c>
      <c r="P411" s="27">
        <v>-596</v>
      </c>
      <c r="Q411" s="27">
        <f t="shared" ref="Q411:Q416" si="11">ROUND(Q410+P411,5)</f>
        <v>-596</v>
      </c>
    </row>
    <row r="412" spans="1:17">
      <c r="A412" s="24"/>
      <c r="B412" s="24"/>
      <c r="C412" s="24"/>
      <c r="D412" s="24"/>
      <c r="E412" s="24"/>
      <c r="F412" s="24"/>
      <c r="G412" s="24"/>
      <c r="H412" s="24" t="s">
        <v>453</v>
      </c>
      <c r="I412" s="25">
        <v>45846</v>
      </c>
      <c r="J412" s="24" t="s">
        <v>725</v>
      </c>
      <c r="K412" s="24" t="s">
        <v>726</v>
      </c>
      <c r="L412" s="24" t="s">
        <v>727</v>
      </c>
      <c r="M412" s="24" t="s">
        <v>418</v>
      </c>
      <c r="N412" s="26"/>
      <c r="O412" s="24" t="s">
        <v>41</v>
      </c>
      <c r="P412" s="27">
        <v>-30</v>
      </c>
      <c r="Q412" s="27">
        <f t="shared" si="11"/>
        <v>-626</v>
      </c>
    </row>
    <row r="413" spans="1:17">
      <c r="A413" s="24"/>
      <c r="B413" s="24"/>
      <c r="C413" s="24"/>
      <c r="D413" s="24"/>
      <c r="E413" s="24"/>
      <c r="F413" s="24"/>
      <c r="G413" s="24"/>
      <c r="H413" s="24" t="s">
        <v>453</v>
      </c>
      <c r="I413" s="25">
        <v>45848</v>
      </c>
      <c r="J413" s="24" t="s">
        <v>728</v>
      </c>
      <c r="K413" s="24" t="s">
        <v>492</v>
      </c>
      <c r="L413" s="24" t="s">
        <v>729</v>
      </c>
      <c r="M413" s="24" t="s">
        <v>418</v>
      </c>
      <c r="N413" s="26"/>
      <c r="O413" s="24" t="s">
        <v>41</v>
      </c>
      <c r="P413" s="27">
        <v>-98.31</v>
      </c>
      <c r="Q413" s="27">
        <f t="shared" si="11"/>
        <v>-724.31</v>
      </c>
    </row>
    <row r="414" spans="1:17">
      <c r="A414" s="24"/>
      <c r="B414" s="24"/>
      <c r="C414" s="24"/>
      <c r="D414" s="24"/>
      <c r="E414" s="24"/>
      <c r="F414" s="24"/>
      <c r="G414" s="24"/>
      <c r="H414" s="24" t="s">
        <v>453</v>
      </c>
      <c r="I414" s="25">
        <v>45849</v>
      </c>
      <c r="J414" s="24"/>
      <c r="K414" s="24" t="s">
        <v>705</v>
      </c>
      <c r="L414" s="24" t="s">
        <v>730</v>
      </c>
      <c r="M414" s="24" t="s">
        <v>418</v>
      </c>
      <c r="N414" s="26"/>
      <c r="O414" s="24" t="s">
        <v>41</v>
      </c>
      <c r="P414" s="27">
        <v>-21.22</v>
      </c>
      <c r="Q414" s="27">
        <f t="shared" si="11"/>
        <v>-745.53</v>
      </c>
    </row>
    <row r="415" spans="1:17">
      <c r="A415" s="24"/>
      <c r="B415" s="24"/>
      <c r="C415" s="24"/>
      <c r="D415" s="24"/>
      <c r="E415" s="24"/>
      <c r="F415" s="24"/>
      <c r="G415" s="24"/>
      <c r="H415" s="24" t="s">
        <v>461</v>
      </c>
      <c r="I415" s="25">
        <v>45853</v>
      </c>
      <c r="J415" s="24" t="s">
        <v>731</v>
      </c>
      <c r="K415" s="24" t="s">
        <v>732</v>
      </c>
      <c r="L415" s="24" t="s">
        <v>733</v>
      </c>
      <c r="M415" s="24" t="s">
        <v>418</v>
      </c>
      <c r="N415" s="26"/>
      <c r="O415" s="24" t="s">
        <v>38</v>
      </c>
      <c r="P415" s="27">
        <v>-35</v>
      </c>
      <c r="Q415" s="27">
        <f t="shared" si="11"/>
        <v>-780.53</v>
      </c>
    </row>
    <row r="416" spans="1:17" ht="15.75" thickBot="1">
      <c r="A416" s="24"/>
      <c r="B416" s="24"/>
      <c r="C416" s="24"/>
      <c r="D416" s="24"/>
      <c r="E416" s="24"/>
      <c r="F416" s="24"/>
      <c r="G416" s="24"/>
      <c r="H416" s="24" t="s">
        <v>461</v>
      </c>
      <c r="I416" s="25">
        <v>45853</v>
      </c>
      <c r="J416" s="24" t="s">
        <v>731</v>
      </c>
      <c r="K416" s="24" t="s">
        <v>732</v>
      </c>
      <c r="L416" s="24" t="s">
        <v>734</v>
      </c>
      <c r="M416" s="24" t="s">
        <v>418</v>
      </c>
      <c r="N416" s="26"/>
      <c r="O416" s="24" t="s">
        <v>38</v>
      </c>
      <c r="P416" s="28">
        <v>-45</v>
      </c>
      <c r="Q416" s="28">
        <f t="shared" si="11"/>
        <v>-825.53</v>
      </c>
    </row>
    <row r="417" spans="1:17">
      <c r="A417" s="29"/>
      <c r="B417" s="29"/>
      <c r="C417" s="29" t="s">
        <v>735</v>
      </c>
      <c r="D417" s="29"/>
      <c r="E417" s="29"/>
      <c r="F417" s="29"/>
      <c r="G417" s="29"/>
      <c r="H417" s="29"/>
      <c r="I417" s="30"/>
      <c r="J417" s="29"/>
      <c r="K417" s="29"/>
      <c r="L417" s="29"/>
      <c r="M417" s="29"/>
      <c r="N417" s="29"/>
      <c r="O417" s="29"/>
      <c r="P417" s="2">
        <f>ROUND(SUM(P410:P416),5)</f>
        <v>-825.53</v>
      </c>
      <c r="Q417" s="2">
        <f>Q416</f>
        <v>-825.53</v>
      </c>
    </row>
    <row r="418" spans="1:17">
      <c r="A418" s="1"/>
      <c r="B418" s="1"/>
      <c r="C418" s="1" t="s">
        <v>333</v>
      </c>
      <c r="D418" s="1"/>
      <c r="E418" s="1"/>
      <c r="F418" s="1"/>
      <c r="G418" s="1"/>
      <c r="H418" s="1"/>
      <c r="I418" s="22"/>
      <c r="J418" s="1"/>
      <c r="K418" s="1"/>
      <c r="L418" s="1"/>
      <c r="M418" s="1"/>
      <c r="N418" s="1"/>
      <c r="O418" s="1"/>
      <c r="P418" s="23"/>
      <c r="Q418" s="23"/>
    </row>
    <row r="419" spans="1:17">
      <c r="A419" s="24"/>
      <c r="B419" s="24"/>
      <c r="C419" s="24"/>
      <c r="D419" s="24"/>
      <c r="E419" s="24"/>
      <c r="F419" s="24"/>
      <c r="G419" s="24"/>
      <c r="H419" s="24" t="s">
        <v>453</v>
      </c>
      <c r="I419" s="25">
        <v>45861</v>
      </c>
      <c r="J419" s="24" t="s">
        <v>504</v>
      </c>
      <c r="K419" s="24" t="s">
        <v>505</v>
      </c>
      <c r="L419" s="24" t="s">
        <v>736</v>
      </c>
      <c r="M419" s="24" t="s">
        <v>418</v>
      </c>
      <c r="N419" s="26"/>
      <c r="O419" s="24" t="s">
        <v>41</v>
      </c>
      <c r="P419" s="27">
        <v>-45.5</v>
      </c>
      <c r="Q419" s="27">
        <f>ROUND(Q418+P419,5)</f>
        <v>-45.5</v>
      </c>
    </row>
    <row r="420" spans="1:17">
      <c r="A420" s="24"/>
      <c r="B420" s="24"/>
      <c r="C420" s="24"/>
      <c r="D420" s="24"/>
      <c r="E420" s="24"/>
      <c r="F420" s="24"/>
      <c r="G420" s="24"/>
      <c r="H420" s="24" t="s">
        <v>453</v>
      </c>
      <c r="I420" s="25">
        <v>45861</v>
      </c>
      <c r="J420" s="24" t="s">
        <v>504</v>
      </c>
      <c r="K420" s="24" t="s">
        <v>505</v>
      </c>
      <c r="L420" s="24" t="s">
        <v>737</v>
      </c>
      <c r="M420" s="24" t="s">
        <v>418</v>
      </c>
      <c r="N420" s="26"/>
      <c r="O420" s="24" t="s">
        <v>41</v>
      </c>
      <c r="P420" s="27">
        <v>-31.8</v>
      </c>
      <c r="Q420" s="27">
        <f>ROUND(Q419+P420,5)</f>
        <v>-77.3</v>
      </c>
    </row>
    <row r="421" spans="1:17">
      <c r="A421" s="24"/>
      <c r="B421" s="24"/>
      <c r="C421" s="24"/>
      <c r="D421" s="24"/>
      <c r="E421" s="24"/>
      <c r="F421" s="24"/>
      <c r="G421" s="24"/>
      <c r="H421" s="24" t="s">
        <v>453</v>
      </c>
      <c r="I421" s="25">
        <v>45861</v>
      </c>
      <c r="J421" s="24" t="s">
        <v>504</v>
      </c>
      <c r="K421" s="24" t="s">
        <v>505</v>
      </c>
      <c r="L421" s="24" t="s">
        <v>738</v>
      </c>
      <c r="M421" s="24" t="s">
        <v>418</v>
      </c>
      <c r="N421" s="26"/>
      <c r="O421" s="24" t="s">
        <v>41</v>
      </c>
      <c r="P421" s="27">
        <v>-67.959999999999994</v>
      </c>
      <c r="Q421" s="27">
        <f>ROUND(Q420+P421,5)</f>
        <v>-145.26</v>
      </c>
    </row>
    <row r="422" spans="1:17" ht="15.75" thickBot="1">
      <c r="A422" s="24"/>
      <c r="B422" s="24"/>
      <c r="C422" s="24"/>
      <c r="D422" s="24"/>
      <c r="E422" s="24"/>
      <c r="F422" s="24"/>
      <c r="G422" s="24"/>
      <c r="H422" s="24" t="s">
        <v>453</v>
      </c>
      <c r="I422" s="25">
        <v>45861</v>
      </c>
      <c r="J422" s="24" t="s">
        <v>739</v>
      </c>
      <c r="K422" s="24" t="s">
        <v>740</v>
      </c>
      <c r="L422" s="24" t="s">
        <v>741</v>
      </c>
      <c r="M422" s="24" t="s">
        <v>418</v>
      </c>
      <c r="N422" s="26"/>
      <c r="O422" s="24" t="s">
        <v>41</v>
      </c>
      <c r="P422" s="27">
        <v>-68.13</v>
      </c>
      <c r="Q422" s="27">
        <f>ROUND(Q421+P422,5)</f>
        <v>-213.39</v>
      </c>
    </row>
    <row r="423" spans="1:17" ht="15.75" thickBot="1">
      <c r="A423" s="29"/>
      <c r="B423" s="29"/>
      <c r="C423" s="29" t="s">
        <v>742</v>
      </c>
      <c r="D423" s="29"/>
      <c r="E423" s="29"/>
      <c r="F423" s="29"/>
      <c r="G423" s="29"/>
      <c r="H423" s="29"/>
      <c r="I423" s="30"/>
      <c r="J423" s="29"/>
      <c r="K423" s="29"/>
      <c r="L423" s="29"/>
      <c r="M423" s="29"/>
      <c r="N423" s="29"/>
      <c r="O423" s="29"/>
      <c r="P423" s="3">
        <f>ROUND(SUM(P418:P422),5)</f>
        <v>-213.39</v>
      </c>
      <c r="Q423" s="3">
        <f>Q422</f>
        <v>-213.39</v>
      </c>
    </row>
    <row r="424" spans="1:17">
      <c r="A424" s="29"/>
      <c r="B424" s="29" t="s">
        <v>343</v>
      </c>
      <c r="C424" s="29"/>
      <c r="D424" s="29"/>
      <c r="E424" s="29"/>
      <c r="F424" s="29"/>
      <c r="G424" s="29"/>
      <c r="H424" s="29"/>
      <c r="I424" s="30"/>
      <c r="J424" s="29"/>
      <c r="K424" s="29"/>
      <c r="L424" s="29"/>
      <c r="M424" s="29"/>
      <c r="N424" s="29"/>
      <c r="O424" s="29"/>
      <c r="P424" s="2">
        <f>ROUND(P417+P423,5)</f>
        <v>-1038.92</v>
      </c>
      <c r="Q424" s="2">
        <f>ROUND(Q417+Q423,5)</f>
        <v>-1038.92</v>
      </c>
    </row>
    <row r="425" spans="1:17">
      <c r="A425" s="1"/>
      <c r="B425" s="1" t="s">
        <v>344</v>
      </c>
      <c r="C425" s="1"/>
      <c r="D425" s="1"/>
      <c r="E425" s="1"/>
      <c r="F425" s="1"/>
      <c r="G425" s="1"/>
      <c r="H425" s="1"/>
      <c r="I425" s="22"/>
      <c r="J425" s="1"/>
      <c r="K425" s="1"/>
      <c r="L425" s="1"/>
      <c r="M425" s="1"/>
      <c r="N425" s="1"/>
      <c r="O425" s="1"/>
      <c r="P425" s="23"/>
      <c r="Q425" s="23"/>
    </row>
    <row r="426" spans="1:17">
      <c r="A426" s="24"/>
      <c r="B426" s="24"/>
      <c r="C426" s="24"/>
      <c r="D426" s="24"/>
      <c r="E426" s="24"/>
      <c r="F426" s="24"/>
      <c r="G426" s="24"/>
      <c r="H426" s="24" t="s">
        <v>453</v>
      </c>
      <c r="I426" s="25">
        <v>45867</v>
      </c>
      <c r="J426" s="24"/>
      <c r="K426" s="24" t="s">
        <v>743</v>
      </c>
      <c r="L426" s="24" t="s">
        <v>744</v>
      </c>
      <c r="M426" s="24" t="s">
        <v>418</v>
      </c>
      <c r="N426" s="26"/>
      <c r="O426" s="24" t="s">
        <v>41</v>
      </c>
      <c r="P426" s="27">
        <v>-20.16</v>
      </c>
      <c r="Q426" s="27">
        <f>ROUND(Q425+P426,5)</f>
        <v>-20.16</v>
      </c>
    </row>
    <row r="427" spans="1:17" ht="15.75" thickBot="1">
      <c r="A427" s="24"/>
      <c r="B427" s="24"/>
      <c r="C427" s="24"/>
      <c r="D427" s="24"/>
      <c r="E427" s="24"/>
      <c r="F427" s="24"/>
      <c r="G427" s="24"/>
      <c r="H427" s="24" t="s">
        <v>453</v>
      </c>
      <c r="I427" s="25">
        <v>45867</v>
      </c>
      <c r="J427" s="24"/>
      <c r="K427" s="24" t="s">
        <v>743</v>
      </c>
      <c r="L427" s="24" t="s">
        <v>744</v>
      </c>
      <c r="M427" s="24" t="s">
        <v>418</v>
      </c>
      <c r="N427" s="26"/>
      <c r="O427" s="24" t="s">
        <v>41</v>
      </c>
      <c r="P427" s="28">
        <v>-86.55</v>
      </c>
      <c r="Q427" s="28">
        <f>ROUND(Q426+P427,5)</f>
        <v>-106.71</v>
      </c>
    </row>
    <row r="428" spans="1:17">
      <c r="A428" s="29"/>
      <c r="B428" s="29" t="s">
        <v>745</v>
      </c>
      <c r="C428" s="29"/>
      <c r="D428" s="29"/>
      <c r="E428" s="29"/>
      <c r="F428" s="29"/>
      <c r="G428" s="29"/>
      <c r="H428" s="29"/>
      <c r="I428" s="30"/>
      <c r="J428" s="29"/>
      <c r="K428" s="29"/>
      <c r="L428" s="29"/>
      <c r="M428" s="29"/>
      <c r="N428" s="29"/>
      <c r="O428" s="29"/>
      <c r="P428" s="2">
        <f>ROUND(SUM(P425:P427),5)</f>
        <v>-106.71</v>
      </c>
      <c r="Q428" s="2">
        <f>Q427</f>
        <v>-106.71</v>
      </c>
    </row>
    <row r="429" spans="1:17">
      <c r="A429" s="1"/>
      <c r="B429" s="1" t="s">
        <v>349</v>
      </c>
      <c r="C429" s="1"/>
      <c r="D429" s="1"/>
      <c r="E429" s="1"/>
      <c r="F429" s="1"/>
      <c r="G429" s="1"/>
      <c r="H429" s="1"/>
      <c r="I429" s="22"/>
      <c r="J429" s="1"/>
      <c r="K429" s="1"/>
      <c r="L429" s="1"/>
      <c r="M429" s="1"/>
      <c r="N429" s="1"/>
      <c r="O429" s="1"/>
      <c r="P429" s="23"/>
      <c r="Q429" s="23"/>
    </row>
    <row r="430" spans="1:17">
      <c r="A430" s="1"/>
      <c r="B430" s="1"/>
      <c r="C430" s="1" t="s">
        <v>350</v>
      </c>
      <c r="D430" s="1"/>
      <c r="E430" s="1"/>
      <c r="F430" s="1"/>
      <c r="G430" s="1"/>
      <c r="H430" s="1"/>
      <c r="I430" s="22"/>
      <c r="J430" s="1"/>
      <c r="K430" s="1"/>
      <c r="L430" s="1"/>
      <c r="M430" s="1"/>
      <c r="N430" s="1"/>
      <c r="O430" s="1"/>
      <c r="P430" s="23"/>
      <c r="Q430" s="23"/>
    </row>
    <row r="431" spans="1:17">
      <c r="A431" s="1"/>
      <c r="B431" s="1"/>
      <c r="C431" s="1"/>
      <c r="D431" s="1" t="s">
        <v>355</v>
      </c>
      <c r="E431" s="1"/>
      <c r="F431" s="1"/>
      <c r="G431" s="1"/>
      <c r="H431" s="1"/>
      <c r="I431" s="22"/>
      <c r="J431" s="1"/>
      <c r="K431" s="1"/>
      <c r="L431" s="1"/>
      <c r="M431" s="1"/>
      <c r="N431" s="1"/>
      <c r="O431" s="1"/>
      <c r="P431" s="23"/>
      <c r="Q431" s="23"/>
    </row>
    <row r="432" spans="1:17">
      <c r="A432" s="24"/>
      <c r="B432" s="24"/>
      <c r="C432" s="24"/>
      <c r="D432" s="24"/>
      <c r="E432" s="24"/>
      <c r="F432" s="24"/>
      <c r="G432" s="24"/>
      <c r="H432" s="24" t="s">
        <v>414</v>
      </c>
      <c r="I432" s="25">
        <v>45840</v>
      </c>
      <c r="J432" s="24" t="s">
        <v>746</v>
      </c>
      <c r="K432" s="24" t="s">
        <v>747</v>
      </c>
      <c r="L432" s="24" t="s">
        <v>748</v>
      </c>
      <c r="M432" s="24" t="s">
        <v>418</v>
      </c>
      <c r="N432" s="26"/>
      <c r="O432" s="24" t="s">
        <v>419</v>
      </c>
      <c r="P432" s="27">
        <v>150</v>
      </c>
      <c r="Q432" s="27">
        <f>ROUND(Q431+P432,5)</f>
        <v>150</v>
      </c>
    </row>
    <row r="433" spans="1:17" ht="15.75" thickBot="1">
      <c r="A433" s="24"/>
      <c r="B433" s="24"/>
      <c r="C433" s="24"/>
      <c r="D433" s="24"/>
      <c r="E433" s="24"/>
      <c r="F433" s="24"/>
      <c r="G433" s="24"/>
      <c r="H433" s="24" t="s">
        <v>414</v>
      </c>
      <c r="I433" s="25">
        <v>45860</v>
      </c>
      <c r="J433" s="24" t="s">
        <v>749</v>
      </c>
      <c r="K433" s="24" t="s">
        <v>750</v>
      </c>
      <c r="L433" s="24" t="s">
        <v>751</v>
      </c>
      <c r="M433" s="24" t="s">
        <v>418</v>
      </c>
      <c r="N433" s="26"/>
      <c r="O433" s="24" t="s">
        <v>419</v>
      </c>
      <c r="P433" s="27">
        <v>150</v>
      </c>
      <c r="Q433" s="27">
        <f>ROUND(Q432+P433,5)</f>
        <v>300</v>
      </c>
    </row>
    <row r="434" spans="1:17" ht="15.75" thickBot="1">
      <c r="A434" s="29"/>
      <c r="B434" s="29"/>
      <c r="C434" s="29"/>
      <c r="D434" s="29" t="s">
        <v>752</v>
      </c>
      <c r="E434" s="29"/>
      <c r="F434" s="29"/>
      <c r="G434" s="29"/>
      <c r="H434" s="29"/>
      <c r="I434" s="30"/>
      <c r="J434" s="29"/>
      <c r="K434" s="29"/>
      <c r="L434" s="29"/>
      <c r="M434" s="29"/>
      <c r="N434" s="29"/>
      <c r="O434" s="29"/>
      <c r="P434" s="5">
        <f>ROUND(SUM(P431:P433),5)</f>
        <v>300</v>
      </c>
      <c r="Q434" s="5">
        <f>Q433</f>
        <v>300</v>
      </c>
    </row>
    <row r="435" spans="1:17" ht="15.75" thickBot="1">
      <c r="A435" s="29"/>
      <c r="B435" s="29"/>
      <c r="C435" s="29" t="s">
        <v>357</v>
      </c>
      <c r="D435" s="29"/>
      <c r="E435" s="29"/>
      <c r="F435" s="29"/>
      <c r="G435" s="29"/>
      <c r="H435" s="29"/>
      <c r="I435" s="30"/>
      <c r="J435" s="29"/>
      <c r="K435" s="29"/>
      <c r="L435" s="29"/>
      <c r="M435" s="29"/>
      <c r="N435" s="29"/>
      <c r="O435" s="29"/>
      <c r="P435" s="3">
        <f>P434</f>
        <v>300</v>
      </c>
      <c r="Q435" s="3">
        <f>Q434</f>
        <v>300</v>
      </c>
    </row>
    <row r="436" spans="1:17">
      <c r="A436" s="29"/>
      <c r="B436" s="29" t="s">
        <v>372</v>
      </c>
      <c r="C436" s="29"/>
      <c r="D436" s="29"/>
      <c r="E436" s="29"/>
      <c r="F436" s="29"/>
      <c r="G436" s="29"/>
      <c r="H436" s="29"/>
      <c r="I436" s="30"/>
      <c r="J436" s="29"/>
      <c r="K436" s="29"/>
      <c r="L436" s="29"/>
      <c r="M436" s="29"/>
      <c r="N436" s="29"/>
      <c r="O436" s="29"/>
      <c r="P436" s="2">
        <f>P435</f>
        <v>300</v>
      </c>
      <c r="Q436" s="2">
        <f>Q435</f>
        <v>300</v>
      </c>
    </row>
    <row r="437" spans="1:17">
      <c r="A437" s="1"/>
      <c r="B437" s="1" t="s">
        <v>375</v>
      </c>
      <c r="C437" s="1"/>
      <c r="D437" s="1"/>
      <c r="E437" s="1"/>
      <c r="F437" s="1"/>
      <c r="G437" s="1"/>
      <c r="H437" s="1"/>
      <c r="I437" s="22"/>
      <c r="J437" s="1"/>
      <c r="K437" s="1"/>
      <c r="L437" s="1"/>
      <c r="M437" s="1"/>
      <c r="N437" s="1"/>
      <c r="O437" s="1"/>
      <c r="P437" s="23"/>
      <c r="Q437" s="23"/>
    </row>
    <row r="438" spans="1:17">
      <c r="A438" s="1"/>
      <c r="B438" s="1"/>
      <c r="C438" s="1" t="s">
        <v>377</v>
      </c>
      <c r="D438" s="1"/>
      <c r="E438" s="1"/>
      <c r="F438" s="1"/>
      <c r="G438" s="1"/>
      <c r="H438" s="1"/>
      <c r="I438" s="22"/>
      <c r="J438" s="1"/>
      <c r="K438" s="1"/>
      <c r="L438" s="1"/>
      <c r="M438" s="1"/>
      <c r="N438" s="1"/>
      <c r="O438" s="1"/>
      <c r="P438" s="23"/>
      <c r="Q438" s="23"/>
    </row>
    <row r="439" spans="1:17">
      <c r="A439" s="24"/>
      <c r="B439" s="24"/>
      <c r="C439" s="24"/>
      <c r="D439" s="24"/>
      <c r="E439" s="24"/>
      <c r="F439" s="24"/>
      <c r="G439" s="24"/>
      <c r="H439" s="24" t="s">
        <v>461</v>
      </c>
      <c r="I439" s="25">
        <v>45867</v>
      </c>
      <c r="J439" s="24" t="s">
        <v>753</v>
      </c>
      <c r="K439" s="24" t="s">
        <v>754</v>
      </c>
      <c r="L439" s="24" t="s">
        <v>755</v>
      </c>
      <c r="M439" s="24" t="s">
        <v>418</v>
      </c>
      <c r="N439" s="26"/>
      <c r="O439" s="24" t="s">
        <v>38</v>
      </c>
      <c r="P439" s="27">
        <v>-41550</v>
      </c>
      <c r="Q439" s="27">
        <f>ROUND(Q438+P439,5)</f>
        <v>-41550</v>
      </c>
    </row>
    <row r="440" spans="1:17">
      <c r="A440" s="24"/>
      <c r="B440" s="24"/>
      <c r="C440" s="24"/>
      <c r="D440" s="24"/>
      <c r="E440" s="24"/>
      <c r="F440" s="24"/>
      <c r="G440" s="24"/>
      <c r="H440" s="24" t="s">
        <v>461</v>
      </c>
      <c r="I440" s="25">
        <v>45867</v>
      </c>
      <c r="J440" s="24" t="s">
        <v>753</v>
      </c>
      <c r="K440" s="24" t="s">
        <v>754</v>
      </c>
      <c r="L440" s="24" t="s">
        <v>756</v>
      </c>
      <c r="M440" s="24" t="s">
        <v>418</v>
      </c>
      <c r="N440" s="26"/>
      <c r="O440" s="24" t="s">
        <v>38</v>
      </c>
      <c r="P440" s="27">
        <v>-330</v>
      </c>
      <c r="Q440" s="27">
        <f>ROUND(Q439+P440,5)</f>
        <v>-41880</v>
      </c>
    </row>
    <row r="441" spans="1:17">
      <c r="A441" s="24"/>
      <c r="B441" s="24"/>
      <c r="C441" s="24"/>
      <c r="D441" s="24"/>
      <c r="E441" s="24"/>
      <c r="F441" s="24"/>
      <c r="G441" s="24"/>
      <c r="H441" s="24" t="s">
        <v>461</v>
      </c>
      <c r="I441" s="25">
        <v>45867</v>
      </c>
      <c r="J441" s="24" t="s">
        <v>753</v>
      </c>
      <c r="K441" s="24" t="s">
        <v>754</v>
      </c>
      <c r="L441" s="24" t="s">
        <v>757</v>
      </c>
      <c r="M441" s="24" t="s">
        <v>418</v>
      </c>
      <c r="N441" s="26"/>
      <c r="O441" s="24" t="s">
        <v>38</v>
      </c>
      <c r="P441" s="27">
        <v>-105</v>
      </c>
      <c r="Q441" s="27">
        <f>ROUND(Q440+P441,5)</f>
        <v>-41985</v>
      </c>
    </row>
    <row r="442" spans="1:17">
      <c r="A442" s="24"/>
      <c r="B442" s="24"/>
      <c r="C442" s="24"/>
      <c r="D442" s="24"/>
      <c r="E442" s="24"/>
      <c r="F442" s="24"/>
      <c r="G442" s="24"/>
      <c r="H442" s="24" t="s">
        <v>461</v>
      </c>
      <c r="I442" s="25">
        <v>45867</v>
      </c>
      <c r="J442" s="24" t="s">
        <v>753</v>
      </c>
      <c r="K442" s="24" t="s">
        <v>754</v>
      </c>
      <c r="L442" s="24" t="s">
        <v>758</v>
      </c>
      <c r="M442" s="24" t="s">
        <v>418</v>
      </c>
      <c r="N442" s="26"/>
      <c r="O442" s="24" t="s">
        <v>38</v>
      </c>
      <c r="P442" s="27">
        <v>-780</v>
      </c>
      <c r="Q442" s="27">
        <f>ROUND(Q441+P442,5)</f>
        <v>-42765</v>
      </c>
    </row>
    <row r="443" spans="1:17" ht="15.75" thickBot="1">
      <c r="A443" s="24"/>
      <c r="B443" s="24"/>
      <c r="C443" s="24"/>
      <c r="D443" s="24"/>
      <c r="E443" s="24"/>
      <c r="F443" s="24"/>
      <c r="G443" s="24"/>
      <c r="H443" s="24" t="s">
        <v>461</v>
      </c>
      <c r="I443" s="25">
        <v>45867</v>
      </c>
      <c r="J443" s="24" t="s">
        <v>753</v>
      </c>
      <c r="K443" s="24" t="s">
        <v>754</v>
      </c>
      <c r="L443" s="24" t="s">
        <v>759</v>
      </c>
      <c r="M443" s="24" t="s">
        <v>418</v>
      </c>
      <c r="N443" s="26"/>
      <c r="O443" s="24" t="s">
        <v>38</v>
      </c>
      <c r="P443" s="27">
        <v>-450</v>
      </c>
      <c r="Q443" s="27">
        <f>ROUND(Q442+P443,5)</f>
        <v>-43215</v>
      </c>
    </row>
    <row r="444" spans="1:17" ht="15.75" thickBot="1">
      <c r="A444" s="29"/>
      <c r="B444" s="29"/>
      <c r="C444" s="29" t="s">
        <v>760</v>
      </c>
      <c r="D444" s="29"/>
      <c r="E444" s="29"/>
      <c r="F444" s="29"/>
      <c r="G444" s="29"/>
      <c r="H444" s="29"/>
      <c r="I444" s="30"/>
      <c r="J444" s="29"/>
      <c r="K444" s="29"/>
      <c r="L444" s="29"/>
      <c r="M444" s="29"/>
      <c r="N444" s="29"/>
      <c r="O444" s="29"/>
      <c r="P444" s="3">
        <f>ROUND(SUM(P438:P443),5)</f>
        <v>-43215</v>
      </c>
      <c r="Q444" s="3">
        <f>Q443</f>
        <v>-43215</v>
      </c>
    </row>
    <row r="445" spans="1:17">
      <c r="A445" s="29"/>
      <c r="B445" s="29" t="s">
        <v>379</v>
      </c>
      <c r="C445" s="29"/>
      <c r="D445" s="29"/>
      <c r="E445" s="29"/>
      <c r="F445" s="29"/>
      <c r="G445" s="29"/>
      <c r="H445" s="29"/>
      <c r="I445" s="30"/>
      <c r="J445" s="29"/>
      <c r="K445" s="29"/>
      <c r="L445" s="29"/>
      <c r="M445" s="29"/>
      <c r="N445" s="29"/>
      <c r="O445" s="29"/>
      <c r="P445" s="2">
        <f>P444</f>
        <v>-43215</v>
      </c>
      <c r="Q445" s="2">
        <f>Q444</f>
        <v>-43215</v>
      </c>
    </row>
    <row r="446" spans="1:17">
      <c r="A446" s="1"/>
      <c r="B446" s="1" t="s">
        <v>380</v>
      </c>
      <c r="C446" s="1"/>
      <c r="D446" s="1"/>
      <c r="E446" s="1"/>
      <c r="F446" s="1"/>
      <c r="G446" s="1"/>
      <c r="H446" s="1"/>
      <c r="I446" s="22"/>
      <c r="J446" s="1"/>
      <c r="K446" s="1"/>
      <c r="L446" s="1"/>
      <c r="M446" s="1"/>
      <c r="N446" s="1"/>
      <c r="O446" s="1"/>
      <c r="P446" s="23"/>
      <c r="Q446" s="23"/>
    </row>
    <row r="447" spans="1:17">
      <c r="A447" s="1"/>
      <c r="B447" s="1"/>
      <c r="C447" s="1" t="s">
        <v>385</v>
      </c>
      <c r="D447" s="1"/>
      <c r="E447" s="1"/>
      <c r="F447" s="1"/>
      <c r="G447" s="1"/>
      <c r="H447" s="1"/>
      <c r="I447" s="22"/>
      <c r="J447" s="1"/>
      <c r="K447" s="1"/>
      <c r="L447" s="1"/>
      <c r="M447" s="1"/>
      <c r="N447" s="1"/>
      <c r="O447" s="1"/>
      <c r="P447" s="23"/>
      <c r="Q447" s="23"/>
    </row>
    <row r="448" spans="1:17">
      <c r="A448" s="1"/>
      <c r="B448" s="1"/>
      <c r="C448" s="1"/>
      <c r="D448" s="1" t="s">
        <v>387</v>
      </c>
      <c r="E448" s="1"/>
      <c r="F448" s="1"/>
      <c r="G448" s="1"/>
      <c r="H448" s="1"/>
      <c r="I448" s="22"/>
      <c r="J448" s="1"/>
      <c r="K448" s="1"/>
      <c r="L448" s="1"/>
      <c r="M448" s="1"/>
      <c r="N448" s="1"/>
      <c r="O448" s="1"/>
      <c r="P448" s="23"/>
      <c r="Q448" s="23"/>
    </row>
    <row r="449" spans="1:17">
      <c r="A449" s="24"/>
      <c r="B449" s="24"/>
      <c r="C449" s="24"/>
      <c r="D449" s="24"/>
      <c r="E449" s="24"/>
      <c r="F449" s="24"/>
      <c r="G449" s="24"/>
      <c r="H449" s="24" t="s">
        <v>543</v>
      </c>
      <c r="I449" s="25">
        <v>45869</v>
      </c>
      <c r="J449" s="24" t="s">
        <v>547</v>
      </c>
      <c r="K449" s="24" t="s">
        <v>548</v>
      </c>
      <c r="L449" s="24" t="s">
        <v>546</v>
      </c>
      <c r="M449" s="24" t="s">
        <v>418</v>
      </c>
      <c r="N449" s="26"/>
      <c r="O449" s="24" t="s">
        <v>11</v>
      </c>
      <c r="P449" s="27">
        <v>0</v>
      </c>
      <c r="Q449" s="27">
        <f>ROUND(Q448+P449,5)</f>
        <v>0</v>
      </c>
    </row>
    <row r="450" spans="1:17" ht="15.75" thickBot="1">
      <c r="A450" s="24"/>
      <c r="B450" s="24"/>
      <c r="C450" s="24"/>
      <c r="D450" s="24"/>
      <c r="E450" s="24"/>
      <c r="F450" s="24"/>
      <c r="G450" s="24"/>
      <c r="H450" s="24" t="s">
        <v>543</v>
      </c>
      <c r="I450" s="25">
        <v>45869</v>
      </c>
      <c r="J450" s="24" t="s">
        <v>547</v>
      </c>
      <c r="K450" s="24" t="s">
        <v>548</v>
      </c>
      <c r="L450" s="24" t="s">
        <v>546</v>
      </c>
      <c r="M450" s="24" t="s">
        <v>418</v>
      </c>
      <c r="N450" s="26"/>
      <c r="O450" s="24" t="s">
        <v>11</v>
      </c>
      <c r="P450" s="28">
        <v>0</v>
      </c>
      <c r="Q450" s="28">
        <f>ROUND(Q449+P450,5)</f>
        <v>0</v>
      </c>
    </row>
    <row r="451" spans="1:17">
      <c r="A451" s="29"/>
      <c r="B451" s="29"/>
      <c r="C451" s="29"/>
      <c r="D451" s="29" t="s">
        <v>761</v>
      </c>
      <c r="E451" s="29"/>
      <c r="F451" s="29"/>
      <c r="G451" s="29"/>
      <c r="H451" s="29"/>
      <c r="I451" s="30"/>
      <c r="J451" s="29"/>
      <c r="K451" s="29"/>
      <c r="L451" s="29"/>
      <c r="M451" s="29"/>
      <c r="N451" s="29"/>
      <c r="O451" s="29"/>
      <c r="P451" s="2">
        <f>ROUND(SUM(P448:P450),5)</f>
        <v>0</v>
      </c>
      <c r="Q451" s="2">
        <f>Q450</f>
        <v>0</v>
      </c>
    </row>
    <row r="452" spans="1:17">
      <c r="A452" s="1"/>
      <c r="B452" s="1"/>
      <c r="C452" s="1"/>
      <c r="D452" s="1" t="s">
        <v>388</v>
      </c>
      <c r="E452" s="1"/>
      <c r="F452" s="1"/>
      <c r="G452" s="1"/>
      <c r="H452" s="1"/>
      <c r="I452" s="22"/>
      <c r="J452" s="1"/>
      <c r="K452" s="1"/>
      <c r="L452" s="1"/>
      <c r="M452" s="1"/>
      <c r="N452" s="1"/>
      <c r="O452" s="1"/>
      <c r="P452" s="23"/>
      <c r="Q452" s="23"/>
    </row>
    <row r="453" spans="1:17">
      <c r="A453" s="24"/>
      <c r="B453" s="24"/>
      <c r="C453" s="24"/>
      <c r="D453" s="24"/>
      <c r="E453" s="24"/>
      <c r="F453" s="24"/>
      <c r="G453" s="24"/>
      <c r="H453" s="24" t="s">
        <v>453</v>
      </c>
      <c r="I453" s="25">
        <v>45848</v>
      </c>
      <c r="J453" s="24" t="s">
        <v>762</v>
      </c>
      <c r="K453" s="24" t="s">
        <v>654</v>
      </c>
      <c r="L453" s="24" t="s">
        <v>763</v>
      </c>
      <c r="M453" s="24" t="s">
        <v>418</v>
      </c>
      <c r="N453" s="26"/>
      <c r="O453" s="24" t="s">
        <v>41</v>
      </c>
      <c r="P453" s="27">
        <v>-95.11</v>
      </c>
      <c r="Q453" s="27">
        <f t="shared" ref="Q453:Q483" si="12">ROUND(Q452+P453,5)</f>
        <v>-95.11</v>
      </c>
    </row>
    <row r="454" spans="1:17">
      <c r="A454" s="24"/>
      <c r="B454" s="24"/>
      <c r="C454" s="24"/>
      <c r="D454" s="24"/>
      <c r="E454" s="24"/>
      <c r="F454" s="24"/>
      <c r="G454" s="24"/>
      <c r="H454" s="24" t="s">
        <v>453</v>
      </c>
      <c r="I454" s="25">
        <v>45848</v>
      </c>
      <c r="J454" s="24" t="s">
        <v>762</v>
      </c>
      <c r="K454" s="24" t="s">
        <v>654</v>
      </c>
      <c r="L454" s="24" t="s">
        <v>764</v>
      </c>
      <c r="M454" s="24" t="s">
        <v>418</v>
      </c>
      <c r="N454" s="26"/>
      <c r="O454" s="24" t="s">
        <v>41</v>
      </c>
      <c r="P454" s="27">
        <v>-31.59</v>
      </c>
      <c r="Q454" s="27">
        <f t="shared" si="12"/>
        <v>-126.7</v>
      </c>
    </row>
    <row r="455" spans="1:17">
      <c r="A455" s="24"/>
      <c r="B455" s="24"/>
      <c r="C455" s="24"/>
      <c r="D455" s="24"/>
      <c r="E455" s="24"/>
      <c r="F455" s="24"/>
      <c r="G455" s="24"/>
      <c r="H455" s="24" t="s">
        <v>453</v>
      </c>
      <c r="I455" s="25">
        <v>45848</v>
      </c>
      <c r="J455" s="24" t="s">
        <v>765</v>
      </c>
      <c r="K455" s="24" t="s">
        <v>766</v>
      </c>
      <c r="L455" s="24" t="s">
        <v>763</v>
      </c>
      <c r="M455" s="24" t="s">
        <v>418</v>
      </c>
      <c r="N455" s="26"/>
      <c r="O455" s="24" t="s">
        <v>41</v>
      </c>
      <c r="P455" s="27">
        <v>-137.91999999999999</v>
      </c>
      <c r="Q455" s="27">
        <f t="shared" si="12"/>
        <v>-264.62</v>
      </c>
    </row>
    <row r="456" spans="1:17">
      <c r="A456" s="24"/>
      <c r="B456" s="24"/>
      <c r="C456" s="24"/>
      <c r="D456" s="24"/>
      <c r="E456" s="24"/>
      <c r="F456" s="24"/>
      <c r="G456" s="24"/>
      <c r="H456" s="24" t="s">
        <v>453</v>
      </c>
      <c r="I456" s="25">
        <v>45849</v>
      </c>
      <c r="J456" s="24" t="s">
        <v>767</v>
      </c>
      <c r="K456" s="24" t="s">
        <v>768</v>
      </c>
      <c r="L456" s="24" t="s">
        <v>769</v>
      </c>
      <c r="M456" s="24" t="s">
        <v>418</v>
      </c>
      <c r="N456" s="26"/>
      <c r="O456" s="24" t="s">
        <v>41</v>
      </c>
      <c r="P456" s="27">
        <v>-157.16</v>
      </c>
      <c r="Q456" s="27">
        <f t="shared" si="12"/>
        <v>-421.78</v>
      </c>
    </row>
    <row r="457" spans="1:17">
      <c r="A457" s="24"/>
      <c r="B457" s="24"/>
      <c r="C457" s="24"/>
      <c r="D457" s="24"/>
      <c r="E457" s="24"/>
      <c r="F457" s="24"/>
      <c r="G457" s="24"/>
      <c r="H457" s="24" t="s">
        <v>453</v>
      </c>
      <c r="I457" s="25">
        <v>45849</v>
      </c>
      <c r="J457" s="24" t="s">
        <v>767</v>
      </c>
      <c r="K457" s="24" t="s">
        <v>768</v>
      </c>
      <c r="L457" s="24" t="s">
        <v>770</v>
      </c>
      <c r="M457" s="24" t="s">
        <v>418</v>
      </c>
      <c r="N457" s="26"/>
      <c r="O457" s="24" t="s">
        <v>41</v>
      </c>
      <c r="P457" s="27">
        <v>-157.16</v>
      </c>
      <c r="Q457" s="27">
        <f t="shared" si="12"/>
        <v>-578.94000000000005</v>
      </c>
    </row>
    <row r="458" spans="1:17">
      <c r="A458" s="24"/>
      <c r="B458" s="24"/>
      <c r="C458" s="24"/>
      <c r="D458" s="24"/>
      <c r="E458" s="24"/>
      <c r="F458" s="24"/>
      <c r="G458" s="24"/>
      <c r="H458" s="24" t="s">
        <v>453</v>
      </c>
      <c r="I458" s="25">
        <v>45849</v>
      </c>
      <c r="J458" s="24" t="s">
        <v>767</v>
      </c>
      <c r="K458" s="24" t="s">
        <v>768</v>
      </c>
      <c r="L458" s="24" t="s">
        <v>771</v>
      </c>
      <c r="M458" s="24" t="s">
        <v>418</v>
      </c>
      <c r="N458" s="26"/>
      <c r="O458" s="24" t="s">
        <v>41</v>
      </c>
      <c r="P458" s="27">
        <v>-157.16</v>
      </c>
      <c r="Q458" s="27">
        <f t="shared" si="12"/>
        <v>-736.1</v>
      </c>
    </row>
    <row r="459" spans="1:17">
      <c r="A459" s="24"/>
      <c r="B459" s="24"/>
      <c r="C459" s="24"/>
      <c r="D459" s="24"/>
      <c r="E459" s="24"/>
      <c r="F459" s="24"/>
      <c r="G459" s="24"/>
      <c r="H459" s="24" t="s">
        <v>453</v>
      </c>
      <c r="I459" s="25">
        <v>45849</v>
      </c>
      <c r="J459" s="24" t="s">
        <v>767</v>
      </c>
      <c r="K459" s="24" t="s">
        <v>768</v>
      </c>
      <c r="L459" s="24" t="s">
        <v>772</v>
      </c>
      <c r="M459" s="24" t="s">
        <v>418</v>
      </c>
      <c r="N459" s="26"/>
      <c r="O459" s="24" t="s">
        <v>41</v>
      </c>
      <c r="P459" s="27">
        <v>-157.16</v>
      </c>
      <c r="Q459" s="27">
        <f t="shared" si="12"/>
        <v>-893.26</v>
      </c>
    </row>
    <row r="460" spans="1:17">
      <c r="A460" s="24"/>
      <c r="B460" s="24"/>
      <c r="C460" s="24"/>
      <c r="D460" s="24"/>
      <c r="E460" s="24"/>
      <c r="F460" s="24"/>
      <c r="G460" s="24"/>
      <c r="H460" s="24" t="s">
        <v>453</v>
      </c>
      <c r="I460" s="25">
        <v>45849</v>
      </c>
      <c r="J460" s="24" t="s">
        <v>773</v>
      </c>
      <c r="K460" s="24" t="s">
        <v>774</v>
      </c>
      <c r="L460" s="24" t="s">
        <v>763</v>
      </c>
      <c r="M460" s="24" t="s">
        <v>418</v>
      </c>
      <c r="N460" s="26"/>
      <c r="O460" s="24" t="s">
        <v>41</v>
      </c>
      <c r="P460" s="27">
        <v>-120.17</v>
      </c>
      <c r="Q460" s="27">
        <f t="shared" si="12"/>
        <v>-1013.43</v>
      </c>
    </row>
    <row r="461" spans="1:17">
      <c r="A461" s="24"/>
      <c r="B461" s="24"/>
      <c r="C461" s="24"/>
      <c r="D461" s="24"/>
      <c r="E461" s="24"/>
      <c r="F461" s="24"/>
      <c r="G461" s="24"/>
      <c r="H461" s="24" t="s">
        <v>453</v>
      </c>
      <c r="I461" s="25">
        <v>45849</v>
      </c>
      <c r="J461" s="24" t="s">
        <v>773</v>
      </c>
      <c r="K461" s="24" t="s">
        <v>774</v>
      </c>
      <c r="L461" s="24" t="s">
        <v>764</v>
      </c>
      <c r="M461" s="24" t="s">
        <v>418</v>
      </c>
      <c r="N461" s="26"/>
      <c r="O461" s="24" t="s">
        <v>41</v>
      </c>
      <c r="P461" s="27">
        <v>-25.63</v>
      </c>
      <c r="Q461" s="27">
        <f t="shared" si="12"/>
        <v>-1039.06</v>
      </c>
    </row>
    <row r="462" spans="1:17">
      <c r="A462" s="24"/>
      <c r="B462" s="24"/>
      <c r="C462" s="24"/>
      <c r="D462" s="24"/>
      <c r="E462" s="24"/>
      <c r="F462" s="24"/>
      <c r="G462" s="24"/>
      <c r="H462" s="24" t="s">
        <v>453</v>
      </c>
      <c r="I462" s="25">
        <v>45850</v>
      </c>
      <c r="J462" s="24" t="s">
        <v>775</v>
      </c>
      <c r="K462" s="24" t="s">
        <v>776</v>
      </c>
      <c r="L462" s="24" t="s">
        <v>769</v>
      </c>
      <c r="M462" s="24" t="s">
        <v>418</v>
      </c>
      <c r="N462" s="26"/>
      <c r="O462" s="24" t="s">
        <v>41</v>
      </c>
      <c r="P462" s="27">
        <v>-262.82</v>
      </c>
      <c r="Q462" s="27">
        <f t="shared" si="12"/>
        <v>-1301.8800000000001</v>
      </c>
    </row>
    <row r="463" spans="1:17">
      <c r="A463" s="24"/>
      <c r="B463" s="24"/>
      <c r="C463" s="24"/>
      <c r="D463" s="24"/>
      <c r="E463" s="24"/>
      <c r="F463" s="24"/>
      <c r="G463" s="24"/>
      <c r="H463" s="24" t="s">
        <v>453</v>
      </c>
      <c r="I463" s="25">
        <v>45850</v>
      </c>
      <c r="J463" s="24" t="s">
        <v>775</v>
      </c>
      <c r="K463" s="24" t="s">
        <v>776</v>
      </c>
      <c r="L463" s="24" t="s">
        <v>770</v>
      </c>
      <c r="M463" s="24" t="s">
        <v>418</v>
      </c>
      <c r="N463" s="26"/>
      <c r="O463" s="24" t="s">
        <v>41</v>
      </c>
      <c r="P463" s="27">
        <v>-262.82</v>
      </c>
      <c r="Q463" s="27">
        <f t="shared" si="12"/>
        <v>-1564.7</v>
      </c>
    </row>
    <row r="464" spans="1:17">
      <c r="A464" s="24"/>
      <c r="B464" s="24"/>
      <c r="C464" s="24"/>
      <c r="D464" s="24"/>
      <c r="E464" s="24"/>
      <c r="F464" s="24"/>
      <c r="G464" s="24"/>
      <c r="H464" s="24" t="s">
        <v>453</v>
      </c>
      <c r="I464" s="25">
        <v>45850</v>
      </c>
      <c r="J464" s="24" t="s">
        <v>775</v>
      </c>
      <c r="K464" s="24" t="s">
        <v>776</v>
      </c>
      <c r="L464" s="24" t="s">
        <v>771</v>
      </c>
      <c r="M464" s="24" t="s">
        <v>418</v>
      </c>
      <c r="N464" s="26"/>
      <c r="O464" s="24" t="s">
        <v>41</v>
      </c>
      <c r="P464" s="27">
        <v>-262.82</v>
      </c>
      <c r="Q464" s="27">
        <f t="shared" si="12"/>
        <v>-1827.52</v>
      </c>
    </row>
    <row r="465" spans="1:17">
      <c r="A465" s="24"/>
      <c r="B465" s="24"/>
      <c r="C465" s="24"/>
      <c r="D465" s="24"/>
      <c r="E465" s="24"/>
      <c r="F465" s="24"/>
      <c r="G465" s="24"/>
      <c r="H465" s="24" t="s">
        <v>453</v>
      </c>
      <c r="I465" s="25">
        <v>45850</v>
      </c>
      <c r="J465" s="24" t="s">
        <v>775</v>
      </c>
      <c r="K465" s="24" t="s">
        <v>776</v>
      </c>
      <c r="L465" s="24" t="s">
        <v>772</v>
      </c>
      <c r="M465" s="24" t="s">
        <v>418</v>
      </c>
      <c r="N465" s="26"/>
      <c r="O465" s="24" t="s">
        <v>41</v>
      </c>
      <c r="P465" s="27">
        <v>-262.82</v>
      </c>
      <c r="Q465" s="27">
        <f t="shared" si="12"/>
        <v>-2090.34</v>
      </c>
    </row>
    <row r="466" spans="1:17">
      <c r="A466" s="24"/>
      <c r="B466" s="24"/>
      <c r="C466" s="24"/>
      <c r="D466" s="24"/>
      <c r="E466" s="24"/>
      <c r="F466" s="24"/>
      <c r="G466" s="24"/>
      <c r="H466" s="24" t="s">
        <v>453</v>
      </c>
      <c r="I466" s="25">
        <v>45850</v>
      </c>
      <c r="J466" s="24" t="s">
        <v>777</v>
      </c>
      <c r="K466" s="24" t="s">
        <v>778</v>
      </c>
      <c r="L466" s="24" t="s">
        <v>779</v>
      </c>
      <c r="M466" s="24" t="s">
        <v>418</v>
      </c>
      <c r="N466" s="26"/>
      <c r="O466" s="24" t="s">
        <v>41</v>
      </c>
      <c r="P466" s="27">
        <v>-165.86</v>
      </c>
      <c r="Q466" s="27">
        <f t="shared" si="12"/>
        <v>-2256.1999999999998</v>
      </c>
    </row>
    <row r="467" spans="1:17">
      <c r="A467" s="24"/>
      <c r="B467" s="24"/>
      <c r="C467" s="24"/>
      <c r="D467" s="24"/>
      <c r="E467" s="24"/>
      <c r="F467" s="24"/>
      <c r="G467" s="24"/>
      <c r="H467" s="24" t="s">
        <v>453</v>
      </c>
      <c r="I467" s="25">
        <v>45852</v>
      </c>
      <c r="J467" s="24" t="s">
        <v>780</v>
      </c>
      <c r="K467" s="24" t="s">
        <v>778</v>
      </c>
      <c r="L467" s="24" t="s">
        <v>779</v>
      </c>
      <c r="M467" s="24" t="s">
        <v>418</v>
      </c>
      <c r="N467" s="26"/>
      <c r="O467" s="24" t="s">
        <v>41</v>
      </c>
      <c r="P467" s="27">
        <v>-103.96</v>
      </c>
      <c r="Q467" s="27">
        <f t="shared" si="12"/>
        <v>-2360.16</v>
      </c>
    </row>
    <row r="468" spans="1:17">
      <c r="A468" s="24"/>
      <c r="B468" s="24"/>
      <c r="C468" s="24"/>
      <c r="D468" s="24"/>
      <c r="E468" s="24"/>
      <c r="F468" s="24"/>
      <c r="G468" s="24"/>
      <c r="H468" s="24" t="s">
        <v>453</v>
      </c>
      <c r="I468" s="25">
        <v>45852</v>
      </c>
      <c r="J468" s="24" t="s">
        <v>781</v>
      </c>
      <c r="K468" s="24" t="s">
        <v>778</v>
      </c>
      <c r="L468" s="24" t="s">
        <v>782</v>
      </c>
      <c r="M468" s="24" t="s">
        <v>418</v>
      </c>
      <c r="N468" s="26"/>
      <c r="O468" s="24" t="s">
        <v>41</v>
      </c>
      <c r="P468" s="27">
        <v>-20.74</v>
      </c>
      <c r="Q468" s="27">
        <f t="shared" si="12"/>
        <v>-2380.9</v>
      </c>
    </row>
    <row r="469" spans="1:17">
      <c r="A469" s="24"/>
      <c r="B469" s="24"/>
      <c r="C469" s="24"/>
      <c r="D469" s="24"/>
      <c r="E469" s="24"/>
      <c r="F469" s="24"/>
      <c r="G469" s="24"/>
      <c r="H469" s="24" t="s">
        <v>453</v>
      </c>
      <c r="I469" s="25">
        <v>45856</v>
      </c>
      <c r="J469" s="24" t="s">
        <v>783</v>
      </c>
      <c r="K469" s="24" t="s">
        <v>784</v>
      </c>
      <c r="L469" s="24" t="s">
        <v>785</v>
      </c>
      <c r="M469" s="24" t="s">
        <v>418</v>
      </c>
      <c r="N469" s="26"/>
      <c r="O469" s="24" t="s">
        <v>41</v>
      </c>
      <c r="P469" s="27">
        <v>-1807</v>
      </c>
      <c r="Q469" s="27">
        <f t="shared" si="12"/>
        <v>-4187.8999999999996</v>
      </c>
    </row>
    <row r="470" spans="1:17">
      <c r="A470" s="24"/>
      <c r="B470" s="24"/>
      <c r="C470" s="24"/>
      <c r="D470" s="24"/>
      <c r="E470" s="24"/>
      <c r="F470" s="24"/>
      <c r="G470" s="24"/>
      <c r="H470" s="24" t="s">
        <v>453</v>
      </c>
      <c r="I470" s="25">
        <v>45856</v>
      </c>
      <c r="J470" s="24" t="s">
        <v>783</v>
      </c>
      <c r="K470" s="24" t="s">
        <v>784</v>
      </c>
      <c r="L470" s="24" t="s">
        <v>786</v>
      </c>
      <c r="M470" s="24" t="s">
        <v>418</v>
      </c>
      <c r="N470" s="26"/>
      <c r="O470" s="24" t="s">
        <v>41</v>
      </c>
      <c r="P470" s="27">
        <v>-1807</v>
      </c>
      <c r="Q470" s="27">
        <f t="shared" si="12"/>
        <v>-5994.9</v>
      </c>
    </row>
    <row r="471" spans="1:17">
      <c r="A471" s="24"/>
      <c r="B471" s="24"/>
      <c r="C471" s="24"/>
      <c r="D471" s="24"/>
      <c r="E471" s="24"/>
      <c r="F471" s="24"/>
      <c r="G471" s="24"/>
      <c r="H471" s="24" t="s">
        <v>453</v>
      </c>
      <c r="I471" s="25">
        <v>45856</v>
      </c>
      <c r="J471" s="24" t="s">
        <v>783</v>
      </c>
      <c r="K471" s="24" t="s">
        <v>784</v>
      </c>
      <c r="L471" s="24" t="s">
        <v>787</v>
      </c>
      <c r="M471" s="24" t="s">
        <v>418</v>
      </c>
      <c r="N471" s="26"/>
      <c r="O471" s="24" t="s">
        <v>41</v>
      </c>
      <c r="P471" s="27">
        <v>-1807</v>
      </c>
      <c r="Q471" s="27">
        <f t="shared" si="12"/>
        <v>-7801.9</v>
      </c>
    </row>
    <row r="472" spans="1:17">
      <c r="A472" s="24"/>
      <c r="B472" s="24"/>
      <c r="C472" s="24"/>
      <c r="D472" s="24"/>
      <c r="E472" s="24"/>
      <c r="F472" s="24"/>
      <c r="G472" s="24"/>
      <c r="H472" s="24" t="s">
        <v>453</v>
      </c>
      <c r="I472" s="25">
        <v>45856</v>
      </c>
      <c r="J472" s="24" t="s">
        <v>783</v>
      </c>
      <c r="K472" s="24" t="s">
        <v>784</v>
      </c>
      <c r="L472" s="24" t="s">
        <v>788</v>
      </c>
      <c r="M472" s="24" t="s">
        <v>418</v>
      </c>
      <c r="N472" s="26"/>
      <c r="O472" s="24" t="s">
        <v>41</v>
      </c>
      <c r="P472" s="27">
        <v>-1807</v>
      </c>
      <c r="Q472" s="27">
        <f t="shared" si="12"/>
        <v>-9608.9</v>
      </c>
    </row>
    <row r="473" spans="1:17">
      <c r="A473" s="24"/>
      <c r="B473" s="24"/>
      <c r="C473" s="24"/>
      <c r="D473" s="24"/>
      <c r="E473" s="24"/>
      <c r="F473" s="24"/>
      <c r="G473" s="24"/>
      <c r="H473" s="24" t="s">
        <v>453</v>
      </c>
      <c r="I473" s="25">
        <v>45856</v>
      </c>
      <c r="J473" s="24" t="s">
        <v>789</v>
      </c>
      <c r="K473" s="24" t="s">
        <v>778</v>
      </c>
      <c r="L473" s="24" t="s">
        <v>790</v>
      </c>
      <c r="M473" s="24" t="s">
        <v>418</v>
      </c>
      <c r="N473" s="26"/>
      <c r="O473" s="24" t="s">
        <v>41</v>
      </c>
      <c r="P473" s="27">
        <v>-110.08</v>
      </c>
      <c r="Q473" s="27">
        <f t="shared" si="12"/>
        <v>-9718.98</v>
      </c>
    </row>
    <row r="474" spans="1:17">
      <c r="A474" s="24"/>
      <c r="B474" s="24"/>
      <c r="C474" s="24"/>
      <c r="D474" s="24"/>
      <c r="E474" s="24"/>
      <c r="F474" s="24"/>
      <c r="G474" s="24"/>
      <c r="H474" s="24" t="s">
        <v>453</v>
      </c>
      <c r="I474" s="25">
        <v>45859</v>
      </c>
      <c r="J474" s="24" t="s">
        <v>791</v>
      </c>
      <c r="K474" s="24" t="s">
        <v>778</v>
      </c>
      <c r="L474" s="24" t="s">
        <v>790</v>
      </c>
      <c r="M474" s="24" t="s">
        <v>418</v>
      </c>
      <c r="N474" s="26"/>
      <c r="O474" s="24" t="s">
        <v>41</v>
      </c>
      <c r="P474" s="27">
        <v>-110.3</v>
      </c>
      <c r="Q474" s="27">
        <f t="shared" si="12"/>
        <v>-9829.2800000000007</v>
      </c>
    </row>
    <row r="475" spans="1:17">
      <c r="A475" s="24"/>
      <c r="B475" s="24"/>
      <c r="C475" s="24"/>
      <c r="D475" s="24"/>
      <c r="E475" s="24"/>
      <c r="F475" s="24"/>
      <c r="G475" s="24"/>
      <c r="H475" s="24" t="s">
        <v>453</v>
      </c>
      <c r="I475" s="25">
        <v>45863</v>
      </c>
      <c r="J475" s="24" t="s">
        <v>792</v>
      </c>
      <c r="K475" s="24" t="s">
        <v>774</v>
      </c>
      <c r="L475" s="24" t="s">
        <v>763</v>
      </c>
      <c r="M475" s="24" t="s">
        <v>418</v>
      </c>
      <c r="N475" s="26"/>
      <c r="O475" s="24" t="s">
        <v>41</v>
      </c>
      <c r="P475" s="27">
        <v>-83.41</v>
      </c>
      <c r="Q475" s="27">
        <f t="shared" si="12"/>
        <v>-9912.69</v>
      </c>
    </row>
    <row r="476" spans="1:17">
      <c r="A476" s="24"/>
      <c r="B476" s="24"/>
      <c r="C476" s="24"/>
      <c r="D476" s="24"/>
      <c r="E476" s="24"/>
      <c r="F476" s="24"/>
      <c r="G476" s="24"/>
      <c r="H476" s="24" t="s">
        <v>453</v>
      </c>
      <c r="I476" s="25">
        <v>45864</v>
      </c>
      <c r="J476" s="24" t="s">
        <v>793</v>
      </c>
      <c r="K476" s="24" t="s">
        <v>794</v>
      </c>
      <c r="L476" s="24" t="s">
        <v>795</v>
      </c>
      <c r="M476" s="24" t="s">
        <v>418</v>
      </c>
      <c r="N476" s="26"/>
      <c r="O476" s="24" t="s">
        <v>41</v>
      </c>
      <c r="P476" s="27">
        <v>-100</v>
      </c>
      <c r="Q476" s="27">
        <f t="shared" si="12"/>
        <v>-10012.69</v>
      </c>
    </row>
    <row r="477" spans="1:17">
      <c r="A477" s="24"/>
      <c r="B477" s="24"/>
      <c r="C477" s="24"/>
      <c r="D477" s="24"/>
      <c r="E477" s="24"/>
      <c r="F477" s="24"/>
      <c r="G477" s="24"/>
      <c r="H477" s="24" t="s">
        <v>453</v>
      </c>
      <c r="I477" s="25">
        <v>45864</v>
      </c>
      <c r="J477" s="24" t="s">
        <v>796</v>
      </c>
      <c r="K477" s="24" t="s">
        <v>794</v>
      </c>
      <c r="L477" s="24" t="s">
        <v>782</v>
      </c>
      <c r="M477" s="24" t="s">
        <v>418</v>
      </c>
      <c r="N477" s="26"/>
      <c r="O477" s="24" t="s">
        <v>41</v>
      </c>
      <c r="P477" s="27">
        <v>-20.88</v>
      </c>
      <c r="Q477" s="27">
        <f t="shared" si="12"/>
        <v>-10033.57</v>
      </c>
    </row>
    <row r="478" spans="1:17">
      <c r="A478" s="24"/>
      <c r="B478" s="24"/>
      <c r="C478" s="24"/>
      <c r="D478" s="24"/>
      <c r="E478" s="24"/>
      <c r="F478" s="24"/>
      <c r="G478" s="24"/>
      <c r="H478" s="24" t="s">
        <v>453</v>
      </c>
      <c r="I478" s="25">
        <v>45864</v>
      </c>
      <c r="J478" s="24" t="s">
        <v>797</v>
      </c>
      <c r="K478" s="24" t="s">
        <v>798</v>
      </c>
      <c r="L478" s="24" t="s">
        <v>655</v>
      </c>
      <c r="M478" s="24" t="s">
        <v>418</v>
      </c>
      <c r="N478" s="26"/>
      <c r="O478" s="24" t="s">
        <v>41</v>
      </c>
      <c r="P478" s="27">
        <v>-100.27</v>
      </c>
      <c r="Q478" s="27">
        <f t="shared" si="12"/>
        <v>-10133.84</v>
      </c>
    </row>
    <row r="479" spans="1:17">
      <c r="A479" s="24"/>
      <c r="B479" s="24"/>
      <c r="C479" s="24"/>
      <c r="D479" s="24"/>
      <c r="E479" s="24"/>
      <c r="F479" s="24"/>
      <c r="G479" s="24"/>
      <c r="H479" s="24" t="s">
        <v>453</v>
      </c>
      <c r="I479" s="25">
        <v>45864</v>
      </c>
      <c r="J479" s="24" t="s">
        <v>799</v>
      </c>
      <c r="K479" s="24" t="s">
        <v>800</v>
      </c>
      <c r="L479" s="24" t="s">
        <v>801</v>
      </c>
      <c r="M479" s="24" t="s">
        <v>418</v>
      </c>
      <c r="N479" s="26"/>
      <c r="O479" s="24" t="s">
        <v>41</v>
      </c>
      <c r="P479" s="27">
        <v>-158.29</v>
      </c>
      <c r="Q479" s="27">
        <f t="shared" si="12"/>
        <v>-10292.129999999999</v>
      </c>
    </row>
    <row r="480" spans="1:17">
      <c r="A480" s="24"/>
      <c r="B480" s="24"/>
      <c r="C480" s="24"/>
      <c r="D480" s="24"/>
      <c r="E480" s="24"/>
      <c r="F480" s="24"/>
      <c r="G480" s="24"/>
      <c r="H480" s="24" t="s">
        <v>453</v>
      </c>
      <c r="I480" s="25">
        <v>45864</v>
      </c>
      <c r="J480" s="24" t="s">
        <v>799</v>
      </c>
      <c r="K480" s="24" t="s">
        <v>800</v>
      </c>
      <c r="L480" s="24" t="s">
        <v>802</v>
      </c>
      <c r="M480" s="24" t="s">
        <v>418</v>
      </c>
      <c r="N480" s="26"/>
      <c r="O480" s="24" t="s">
        <v>41</v>
      </c>
      <c r="P480" s="27">
        <v>-158.29</v>
      </c>
      <c r="Q480" s="27">
        <f t="shared" si="12"/>
        <v>-10450.42</v>
      </c>
    </row>
    <row r="481" spans="1:17">
      <c r="A481" s="24"/>
      <c r="B481" s="24"/>
      <c r="C481" s="24"/>
      <c r="D481" s="24"/>
      <c r="E481" s="24"/>
      <c r="F481" s="24"/>
      <c r="G481" s="24"/>
      <c r="H481" s="24" t="s">
        <v>453</v>
      </c>
      <c r="I481" s="25">
        <v>45864</v>
      </c>
      <c r="J481" s="24" t="s">
        <v>799</v>
      </c>
      <c r="K481" s="24" t="s">
        <v>800</v>
      </c>
      <c r="L481" s="24" t="s">
        <v>803</v>
      </c>
      <c r="M481" s="24" t="s">
        <v>418</v>
      </c>
      <c r="N481" s="26"/>
      <c r="O481" s="24" t="s">
        <v>41</v>
      </c>
      <c r="P481" s="27">
        <v>-158.29</v>
      </c>
      <c r="Q481" s="27">
        <f t="shared" si="12"/>
        <v>-10608.71</v>
      </c>
    </row>
    <row r="482" spans="1:17">
      <c r="A482" s="24"/>
      <c r="B482" s="24"/>
      <c r="C482" s="24"/>
      <c r="D482" s="24"/>
      <c r="E482" s="24"/>
      <c r="F482" s="24"/>
      <c r="G482" s="24"/>
      <c r="H482" s="24" t="s">
        <v>453</v>
      </c>
      <c r="I482" s="25">
        <v>45864</v>
      </c>
      <c r="J482" s="24" t="s">
        <v>799</v>
      </c>
      <c r="K482" s="24" t="s">
        <v>800</v>
      </c>
      <c r="L482" s="24" t="s">
        <v>804</v>
      </c>
      <c r="M482" s="24" t="s">
        <v>418</v>
      </c>
      <c r="N482" s="26"/>
      <c r="O482" s="24" t="s">
        <v>41</v>
      </c>
      <c r="P482" s="27">
        <v>-158.29</v>
      </c>
      <c r="Q482" s="27">
        <f t="shared" si="12"/>
        <v>-10767</v>
      </c>
    </row>
    <row r="483" spans="1:17" ht="15.75" thickBot="1">
      <c r="A483" s="24"/>
      <c r="B483" s="24"/>
      <c r="C483" s="24"/>
      <c r="D483" s="24"/>
      <c r="E483" s="24"/>
      <c r="F483" s="24"/>
      <c r="G483" s="24"/>
      <c r="H483" s="24" t="s">
        <v>453</v>
      </c>
      <c r="I483" s="25">
        <v>45864</v>
      </c>
      <c r="J483" s="24" t="s">
        <v>805</v>
      </c>
      <c r="K483" s="24" t="s">
        <v>774</v>
      </c>
      <c r="L483" s="24" t="s">
        <v>763</v>
      </c>
      <c r="M483" s="24" t="s">
        <v>418</v>
      </c>
      <c r="N483" s="26"/>
      <c r="O483" s="24" t="s">
        <v>41</v>
      </c>
      <c r="P483" s="27">
        <v>-98.85</v>
      </c>
      <c r="Q483" s="27">
        <f t="shared" si="12"/>
        <v>-10865.85</v>
      </c>
    </row>
    <row r="484" spans="1:17" ht="15.75" thickBot="1">
      <c r="A484" s="29"/>
      <c r="B484" s="29"/>
      <c r="C484" s="29"/>
      <c r="D484" s="29" t="s">
        <v>806</v>
      </c>
      <c r="E484" s="29"/>
      <c r="F484" s="29"/>
      <c r="G484" s="29"/>
      <c r="H484" s="29"/>
      <c r="I484" s="30"/>
      <c r="J484" s="29"/>
      <c r="K484" s="29"/>
      <c r="L484" s="29"/>
      <c r="M484" s="29"/>
      <c r="N484" s="29"/>
      <c r="O484" s="29"/>
      <c r="P484" s="5">
        <f>ROUND(SUM(P452:P483),5)</f>
        <v>-10865.85</v>
      </c>
      <c r="Q484" s="5">
        <f>Q483</f>
        <v>-10865.85</v>
      </c>
    </row>
    <row r="485" spans="1:17" ht="15.75" thickBot="1">
      <c r="A485" s="29"/>
      <c r="B485" s="29"/>
      <c r="C485" s="29" t="s">
        <v>390</v>
      </c>
      <c r="D485" s="29"/>
      <c r="E485" s="29"/>
      <c r="F485" s="29"/>
      <c r="G485" s="29"/>
      <c r="H485" s="29"/>
      <c r="I485" s="30"/>
      <c r="J485" s="29"/>
      <c r="K485" s="29"/>
      <c r="L485" s="29"/>
      <c r="M485" s="29"/>
      <c r="N485" s="29"/>
      <c r="O485" s="29"/>
      <c r="P485" s="5">
        <f>ROUND(P451+P484,5)</f>
        <v>-10865.85</v>
      </c>
      <c r="Q485" s="5">
        <f>ROUND(Q451+Q484,5)</f>
        <v>-10865.85</v>
      </c>
    </row>
    <row r="486" spans="1:17" ht="15.75" thickBot="1">
      <c r="A486" s="29"/>
      <c r="B486" s="29" t="s">
        <v>392</v>
      </c>
      <c r="C486" s="29"/>
      <c r="D486" s="29"/>
      <c r="E486" s="29"/>
      <c r="F486" s="29"/>
      <c r="G486" s="29"/>
      <c r="H486" s="29"/>
      <c r="I486" s="30"/>
      <c r="J486" s="29"/>
      <c r="K486" s="29"/>
      <c r="L486" s="29"/>
      <c r="M486" s="29"/>
      <c r="N486" s="29"/>
      <c r="O486" s="29"/>
      <c r="P486" s="5">
        <f>P485</f>
        <v>-10865.85</v>
      </c>
      <c r="Q486" s="5">
        <f>Q485</f>
        <v>-10865.85</v>
      </c>
    </row>
    <row r="487" spans="1:17" s="8" customFormat="1" ht="12" thickBot="1">
      <c r="A487" s="6" t="s">
        <v>807</v>
      </c>
      <c r="B487" s="6"/>
      <c r="C487" s="6"/>
      <c r="D487" s="6"/>
      <c r="E487" s="6"/>
      <c r="F487" s="6"/>
      <c r="G487" s="6"/>
      <c r="H487" s="6"/>
      <c r="I487" s="31"/>
      <c r="J487" s="6"/>
      <c r="K487" s="6"/>
      <c r="L487" s="6"/>
      <c r="M487" s="6"/>
      <c r="N487" s="6"/>
      <c r="O487" s="6"/>
      <c r="P487" s="7">
        <f>ROUND(P6+P10+P20+P62+P84+P320+P327+P338+P383+P408+P424+P428+P436+P445+P486,5)</f>
        <v>203251.23</v>
      </c>
      <c r="Q487" s="7">
        <f>ROUND(Q6+Q10+Q20+Q62+Q84+Q320+Q327+Q338+Q383+Q408+Q424+Q428+Q436+Q445+Q486,5)</f>
        <v>203251.23</v>
      </c>
    </row>
    <row r="488" spans="1:17" ht="15.75" thickTop="1"/>
  </sheetData>
  <pageMargins left="0.7" right="0.7" top="0.75" bottom="0.75" header="0.1" footer="0.3"/>
  <pageSetup orientation="portrait" r:id="rId1"/>
  <headerFooter>
    <oddHeader>&amp;L&amp;"Arial,Bold"&amp;8 12:30 PM
&amp;"Arial,Bold"&amp;8 08/06/25
&amp;"Arial,Bold"&amp;8 Accrual Basis&amp;C&amp;"Arial,Bold"&amp;12 Nederland Fire Protection District
&amp;"Arial,Bold"&amp;14 Transaction Detail By Account
&amp;"Arial,Bold"&amp;10 July 2025</oddHeader>
    <oddFooter>&amp;R&amp;"Arial,Bold"&amp;8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A1F4-EAC8-4F8D-A368-63DD6E0D89BC}">
  <dimension ref="A1:AK64"/>
  <sheetViews>
    <sheetView workbookViewId="0">
      <selection sqref="A1:AK64"/>
    </sheetView>
  </sheetViews>
  <sheetFormatPr defaultRowHeight="12.75"/>
  <cols>
    <col min="1" max="16384" width="9.140625" style="13"/>
  </cols>
  <sheetData>
    <row r="1" spans="1:3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16841-4838-4895-B7E0-34DA67F793B2}">
  <dimension ref="A1:M315"/>
  <sheetViews>
    <sheetView tabSelected="1" workbookViewId="0">
      <pane xSplit="9" ySplit="2" topLeftCell="J161" activePane="bottomRight" state="frozenSplit"/>
      <selection pane="bottomRight" activeCell="M184" sqref="M184"/>
      <selection pane="bottomLeft" activeCell="A3" sqref="A3"/>
      <selection pane="topRight" activeCell="J1" sqref="J1"/>
    </sheetView>
  </sheetViews>
  <sheetFormatPr defaultRowHeight="15"/>
  <cols>
    <col min="1" max="8" width="3" style="12" customWidth="1"/>
    <col min="9" max="9" width="31.28515625" style="12" customWidth="1"/>
    <col min="10" max="10" width="10.140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>
      <c r="A2" s="9"/>
      <c r="B2" s="9"/>
      <c r="C2" s="9"/>
      <c r="D2" s="9"/>
      <c r="E2" s="9"/>
      <c r="F2" s="9"/>
      <c r="G2" s="9"/>
      <c r="H2" s="9"/>
      <c r="I2" s="9"/>
      <c r="J2" s="20" t="s">
        <v>808</v>
      </c>
      <c r="K2" s="20" t="s">
        <v>89</v>
      </c>
      <c r="L2" s="20" t="s">
        <v>90</v>
      </c>
      <c r="M2" s="20" t="s">
        <v>91</v>
      </c>
    </row>
    <row r="3" spans="1:13" ht="15.75" thickTop="1">
      <c r="A3" s="1"/>
      <c r="B3" s="1" t="s">
        <v>92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>
      <c r="A4" s="1"/>
      <c r="B4" s="1"/>
      <c r="C4" s="1"/>
      <c r="D4" s="1" t="s">
        <v>93</v>
      </c>
      <c r="E4" s="1"/>
      <c r="F4" s="1"/>
      <c r="G4" s="1"/>
      <c r="H4" s="1"/>
      <c r="I4" s="1"/>
      <c r="J4" s="2"/>
      <c r="K4" s="2"/>
      <c r="L4" s="2"/>
      <c r="M4" s="15"/>
    </row>
    <row r="5" spans="1:13">
      <c r="A5" s="1"/>
      <c r="B5" s="1"/>
      <c r="C5" s="1"/>
      <c r="D5" s="1"/>
      <c r="E5" s="1" t="s">
        <v>94</v>
      </c>
      <c r="F5" s="1"/>
      <c r="G5" s="1"/>
      <c r="H5" s="1"/>
      <c r="I5" s="1"/>
      <c r="J5" s="2">
        <v>5053.99</v>
      </c>
      <c r="K5" s="2">
        <v>0</v>
      </c>
      <c r="L5" s="2">
        <f>ROUND((J5-K5),5)</f>
        <v>5053.99</v>
      </c>
      <c r="M5" s="15">
        <f>ROUND(IF(K5=0, IF(J5=0, 0, 1), J5/K5),5)</f>
        <v>1</v>
      </c>
    </row>
    <row r="6" spans="1:13">
      <c r="A6" s="1"/>
      <c r="B6" s="1"/>
      <c r="C6" s="1"/>
      <c r="D6" s="1"/>
      <c r="E6" s="1" t="s">
        <v>95</v>
      </c>
      <c r="F6" s="1"/>
      <c r="G6" s="1"/>
      <c r="H6" s="1"/>
      <c r="I6" s="1"/>
      <c r="J6" s="2">
        <v>0</v>
      </c>
      <c r="K6" s="2">
        <v>33863</v>
      </c>
      <c r="L6" s="2">
        <f>ROUND((J6-K6),5)</f>
        <v>-33863</v>
      </c>
      <c r="M6" s="15">
        <f>ROUND(IF(K6=0, IF(J6=0, 0, 1), J6/K6),5)</f>
        <v>0</v>
      </c>
    </row>
    <row r="7" spans="1:13">
      <c r="A7" s="1"/>
      <c r="B7" s="1"/>
      <c r="C7" s="1"/>
      <c r="D7" s="1"/>
      <c r="E7" s="1" t="s">
        <v>96</v>
      </c>
      <c r="F7" s="1"/>
      <c r="G7" s="1"/>
      <c r="H7" s="1"/>
      <c r="I7" s="1"/>
      <c r="J7" s="2">
        <v>1350</v>
      </c>
      <c r="K7" s="2">
        <v>500</v>
      </c>
      <c r="L7" s="2">
        <f>ROUND((J7-K7),5)</f>
        <v>850</v>
      </c>
      <c r="M7" s="15">
        <f>ROUND(IF(K7=0, IF(J7=0, 0, 1), J7/K7),5)</f>
        <v>2.7</v>
      </c>
    </row>
    <row r="8" spans="1:13">
      <c r="A8" s="1"/>
      <c r="B8" s="1"/>
      <c r="C8" s="1"/>
      <c r="D8" s="1"/>
      <c r="E8" s="1" t="s">
        <v>97</v>
      </c>
      <c r="F8" s="1"/>
      <c r="G8" s="1"/>
      <c r="H8" s="1"/>
      <c r="I8" s="1"/>
      <c r="J8" s="2">
        <v>30504.240000000002</v>
      </c>
      <c r="K8" s="2">
        <v>35000</v>
      </c>
      <c r="L8" s="2">
        <f>ROUND((J8-K8),5)</f>
        <v>-4495.76</v>
      </c>
      <c r="M8" s="15">
        <f>ROUND(IF(K8=0, IF(J8=0, 0, 1), J8/K8),5)</f>
        <v>0.87155000000000005</v>
      </c>
    </row>
    <row r="9" spans="1:13">
      <c r="A9" s="1"/>
      <c r="B9" s="1"/>
      <c r="C9" s="1"/>
      <c r="D9" s="1"/>
      <c r="E9" s="1" t="s">
        <v>98</v>
      </c>
      <c r="F9" s="1"/>
      <c r="G9" s="1"/>
      <c r="H9" s="1"/>
      <c r="I9" s="1"/>
      <c r="J9" s="2"/>
      <c r="K9" s="2"/>
      <c r="L9" s="2"/>
      <c r="M9" s="15"/>
    </row>
    <row r="10" spans="1:13">
      <c r="A10" s="1"/>
      <c r="B10" s="1"/>
      <c r="C10" s="1"/>
      <c r="D10" s="1"/>
      <c r="E10" s="1"/>
      <c r="F10" s="1" t="s">
        <v>99</v>
      </c>
      <c r="G10" s="1"/>
      <c r="H10" s="1"/>
      <c r="I10" s="1"/>
      <c r="J10" s="2">
        <v>-4386.1000000000004</v>
      </c>
      <c r="K10" s="2">
        <v>0</v>
      </c>
      <c r="L10" s="2">
        <f>ROUND((J10-K10),5)</f>
        <v>-4386.1000000000004</v>
      </c>
      <c r="M10" s="15">
        <f>ROUND(IF(K10=0, IF(J10=0, 0, 1), J10/K10),5)</f>
        <v>1</v>
      </c>
    </row>
    <row r="11" spans="1:13">
      <c r="A11" s="1"/>
      <c r="B11" s="1"/>
      <c r="C11" s="1"/>
      <c r="D11" s="1"/>
      <c r="E11" s="1"/>
      <c r="F11" s="1" t="s">
        <v>100</v>
      </c>
      <c r="G11" s="1"/>
      <c r="H11" s="1"/>
      <c r="I11" s="1"/>
      <c r="J11" s="2">
        <v>3054.74</v>
      </c>
      <c r="K11" s="2">
        <v>0</v>
      </c>
      <c r="L11" s="2">
        <f>ROUND((J11-K11),5)</f>
        <v>3054.74</v>
      </c>
      <c r="M11" s="15">
        <f>ROUND(IF(K11=0, IF(J11=0, 0, 1), J11/K11),5)</f>
        <v>1</v>
      </c>
    </row>
    <row r="12" spans="1:13">
      <c r="A12" s="1"/>
      <c r="B12" s="1"/>
      <c r="C12" s="1"/>
      <c r="D12" s="1"/>
      <c r="E12" s="1"/>
      <c r="F12" s="1" t="s">
        <v>101</v>
      </c>
      <c r="G12" s="1"/>
      <c r="H12" s="1"/>
      <c r="I12" s="1"/>
      <c r="J12" s="2">
        <v>1789.88</v>
      </c>
      <c r="K12" s="2">
        <v>0</v>
      </c>
      <c r="L12" s="2">
        <f>ROUND((J12-K12),5)</f>
        <v>1789.88</v>
      </c>
      <c r="M12" s="15">
        <f>ROUND(IF(K12=0, IF(J12=0, 0, 1), J12/K12),5)</f>
        <v>1</v>
      </c>
    </row>
    <row r="13" spans="1:13">
      <c r="A13" s="1"/>
      <c r="B13" s="1"/>
      <c r="C13" s="1"/>
      <c r="D13" s="1"/>
      <c r="E13" s="1"/>
      <c r="F13" s="1" t="s">
        <v>102</v>
      </c>
      <c r="G13" s="1"/>
      <c r="H13" s="1"/>
      <c r="I13" s="1"/>
      <c r="J13" s="2">
        <v>-2598.2600000000002</v>
      </c>
      <c r="K13" s="2"/>
      <c r="L13" s="2"/>
      <c r="M13" s="15"/>
    </row>
    <row r="14" spans="1:13">
      <c r="A14" s="1"/>
      <c r="B14" s="1"/>
      <c r="C14" s="1"/>
      <c r="D14" s="1"/>
      <c r="E14" s="1"/>
      <c r="F14" s="1" t="s">
        <v>103</v>
      </c>
      <c r="G14" s="1"/>
      <c r="H14" s="1"/>
      <c r="I14" s="1"/>
      <c r="J14" s="2">
        <v>1506987.52</v>
      </c>
      <c r="K14" s="2">
        <v>1552068.5</v>
      </c>
      <c r="L14" s="2">
        <f t="shared" ref="L14:L31" si="0">ROUND((J14-K14),5)</f>
        <v>-45080.98</v>
      </c>
      <c r="M14" s="15">
        <f t="shared" ref="M14:M31" si="1">ROUND(IF(K14=0, IF(J14=0, 0, 1), J14/K14),5)</f>
        <v>0.97094999999999998</v>
      </c>
    </row>
    <row r="15" spans="1:13">
      <c r="A15" s="1"/>
      <c r="B15" s="1"/>
      <c r="C15" s="1"/>
      <c r="D15" s="1"/>
      <c r="E15" s="1"/>
      <c r="F15" s="1" t="s">
        <v>104</v>
      </c>
      <c r="G15" s="1"/>
      <c r="H15" s="1"/>
      <c r="I15" s="1"/>
      <c r="J15" s="2">
        <v>41255.54</v>
      </c>
      <c r="K15" s="2">
        <v>63584.35</v>
      </c>
      <c r="L15" s="2">
        <f t="shared" si="0"/>
        <v>-22328.81</v>
      </c>
      <c r="M15" s="15">
        <f t="shared" si="1"/>
        <v>0.64883000000000002</v>
      </c>
    </row>
    <row r="16" spans="1:13">
      <c r="A16" s="1"/>
      <c r="B16" s="1"/>
      <c r="C16" s="1"/>
      <c r="D16" s="1"/>
      <c r="E16" s="1"/>
      <c r="F16" s="1" t="s">
        <v>105</v>
      </c>
      <c r="G16" s="1"/>
      <c r="H16" s="1"/>
      <c r="I16" s="1"/>
      <c r="J16" s="2">
        <v>0</v>
      </c>
      <c r="K16" s="2">
        <v>44505</v>
      </c>
      <c r="L16" s="2">
        <f t="shared" si="0"/>
        <v>-44505</v>
      </c>
      <c r="M16" s="15">
        <f t="shared" si="1"/>
        <v>0</v>
      </c>
    </row>
    <row r="17" spans="1:13">
      <c r="A17" s="1"/>
      <c r="B17" s="1"/>
      <c r="C17" s="1"/>
      <c r="D17" s="1"/>
      <c r="E17" s="1"/>
      <c r="F17" s="1" t="s">
        <v>106</v>
      </c>
      <c r="G17" s="1"/>
      <c r="H17" s="1"/>
      <c r="I17" s="1"/>
      <c r="J17" s="2">
        <v>0</v>
      </c>
      <c r="K17" s="2">
        <v>2225.25</v>
      </c>
      <c r="L17" s="2">
        <f t="shared" si="0"/>
        <v>-2225.25</v>
      </c>
      <c r="M17" s="15">
        <f t="shared" si="1"/>
        <v>0</v>
      </c>
    </row>
    <row r="18" spans="1:13">
      <c r="A18" s="1"/>
      <c r="B18" s="1"/>
      <c r="C18" s="1"/>
      <c r="D18" s="1"/>
      <c r="E18" s="1"/>
      <c r="F18" s="1" t="s">
        <v>107</v>
      </c>
      <c r="G18" s="1"/>
      <c r="H18" s="1"/>
      <c r="I18" s="1"/>
      <c r="J18" s="2">
        <v>1426.66</v>
      </c>
      <c r="K18" s="2">
        <v>0</v>
      </c>
      <c r="L18" s="2">
        <f t="shared" si="0"/>
        <v>1426.66</v>
      </c>
      <c r="M18" s="15">
        <f t="shared" si="1"/>
        <v>1</v>
      </c>
    </row>
    <row r="19" spans="1:13">
      <c r="A19" s="1"/>
      <c r="B19" s="1"/>
      <c r="C19" s="1"/>
      <c r="D19" s="1"/>
      <c r="E19" s="1"/>
      <c r="F19" s="1" t="s">
        <v>108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>
      <c r="A20" s="1"/>
      <c r="B20" s="1"/>
      <c r="C20" s="1"/>
      <c r="D20" s="1"/>
      <c r="E20" s="1"/>
      <c r="F20" s="1" t="s">
        <v>109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>
      <c r="A21" s="1"/>
      <c r="B21" s="1"/>
      <c r="C21" s="1"/>
      <c r="D21" s="1"/>
      <c r="E21" s="1"/>
      <c r="F21" s="1" t="s">
        <v>110</v>
      </c>
      <c r="G21" s="1"/>
      <c r="H21" s="1"/>
      <c r="I21" s="1"/>
      <c r="J21" s="2">
        <v>65380.94</v>
      </c>
      <c r="K21" s="2">
        <v>0</v>
      </c>
      <c r="L21" s="2">
        <f t="shared" si="0"/>
        <v>65380.94</v>
      </c>
      <c r="M21" s="15">
        <f t="shared" si="1"/>
        <v>1</v>
      </c>
    </row>
    <row r="22" spans="1:13">
      <c r="A22" s="1"/>
      <c r="B22" s="1"/>
      <c r="C22" s="1"/>
      <c r="D22" s="1"/>
      <c r="E22" s="1"/>
      <c r="F22" s="1" t="s">
        <v>111</v>
      </c>
      <c r="G22" s="1"/>
      <c r="H22" s="1"/>
      <c r="I22" s="1"/>
      <c r="J22" s="2">
        <v>111583.5</v>
      </c>
      <c r="K22" s="2">
        <v>69428</v>
      </c>
      <c r="L22" s="2">
        <f t="shared" si="0"/>
        <v>42155.5</v>
      </c>
      <c r="M22" s="15">
        <f t="shared" si="1"/>
        <v>1.6071800000000001</v>
      </c>
    </row>
    <row r="23" spans="1:13">
      <c r="A23" s="1"/>
      <c r="B23" s="1"/>
      <c r="C23" s="1"/>
      <c r="D23" s="1"/>
      <c r="E23" s="1"/>
      <c r="F23" s="1" t="s">
        <v>112</v>
      </c>
      <c r="G23" s="1"/>
      <c r="H23" s="1"/>
      <c r="I23" s="1"/>
      <c r="J23" s="2">
        <v>-59355.18</v>
      </c>
      <c r="K23" s="2">
        <v>0</v>
      </c>
      <c r="L23" s="2">
        <f t="shared" si="0"/>
        <v>-59355.18</v>
      </c>
      <c r="M23" s="15">
        <f t="shared" si="1"/>
        <v>1</v>
      </c>
    </row>
    <row r="24" spans="1:13">
      <c r="A24" s="1"/>
      <c r="B24" s="1"/>
      <c r="C24" s="1"/>
      <c r="D24" s="1"/>
      <c r="E24" s="1"/>
      <c r="F24" s="1" t="s">
        <v>113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>
      <c r="A25" s="1"/>
      <c r="B25" s="1"/>
      <c r="C25" s="1"/>
      <c r="D25" s="1"/>
      <c r="E25" s="1"/>
      <c r="F25" s="1" t="s">
        <v>114</v>
      </c>
      <c r="G25" s="1"/>
      <c r="H25" s="1"/>
      <c r="I25" s="1"/>
      <c r="J25" s="2">
        <v>-5625.88</v>
      </c>
      <c r="K25" s="2">
        <v>66793</v>
      </c>
      <c r="L25" s="2">
        <f t="shared" si="0"/>
        <v>-72418.880000000005</v>
      </c>
      <c r="M25" s="15">
        <f t="shared" si="1"/>
        <v>-8.4229999999999999E-2</v>
      </c>
    </row>
    <row r="26" spans="1:13">
      <c r="A26" s="1"/>
      <c r="B26" s="1"/>
      <c r="C26" s="1"/>
      <c r="D26" s="1"/>
      <c r="E26" s="1"/>
      <c r="F26" s="1" t="s">
        <v>115</v>
      </c>
      <c r="G26" s="1"/>
      <c r="H26" s="1"/>
      <c r="I26" s="1"/>
      <c r="J26" s="2">
        <v>-65.150000000000006</v>
      </c>
      <c r="K26" s="2">
        <v>0</v>
      </c>
      <c r="L26" s="2">
        <f t="shared" si="0"/>
        <v>-65.150000000000006</v>
      </c>
      <c r="M26" s="15">
        <f t="shared" si="1"/>
        <v>1</v>
      </c>
    </row>
    <row r="27" spans="1:13">
      <c r="A27" s="1"/>
      <c r="B27" s="1"/>
      <c r="C27" s="1"/>
      <c r="D27" s="1"/>
      <c r="E27" s="1"/>
      <c r="F27" s="1" t="s">
        <v>116</v>
      </c>
      <c r="G27" s="1"/>
      <c r="H27" s="1"/>
      <c r="I27" s="1"/>
      <c r="J27" s="2">
        <v>1.9</v>
      </c>
      <c r="K27" s="2">
        <v>0</v>
      </c>
      <c r="L27" s="2">
        <f t="shared" si="0"/>
        <v>1.9</v>
      </c>
      <c r="M27" s="15">
        <f t="shared" si="1"/>
        <v>1</v>
      </c>
    </row>
    <row r="28" spans="1:13" ht="15.75" thickBot="1">
      <c r="A28" s="1"/>
      <c r="B28" s="1"/>
      <c r="C28" s="1"/>
      <c r="D28" s="1"/>
      <c r="E28" s="1"/>
      <c r="F28" s="1" t="s">
        <v>117</v>
      </c>
      <c r="G28" s="1"/>
      <c r="H28" s="1"/>
      <c r="I28" s="1"/>
      <c r="J28" s="2">
        <v>26121.31</v>
      </c>
      <c r="K28" s="2">
        <v>0</v>
      </c>
      <c r="L28" s="2">
        <f t="shared" si="0"/>
        <v>26121.31</v>
      </c>
      <c r="M28" s="15">
        <f t="shared" si="1"/>
        <v>1</v>
      </c>
    </row>
    <row r="29" spans="1:13" ht="15.75" thickBot="1">
      <c r="A29" s="1"/>
      <c r="B29" s="1"/>
      <c r="C29" s="1"/>
      <c r="D29" s="1"/>
      <c r="E29" s="1" t="s">
        <v>118</v>
      </c>
      <c r="F29" s="1"/>
      <c r="G29" s="1"/>
      <c r="H29" s="1"/>
      <c r="I29" s="1"/>
      <c r="J29" s="5">
        <f>ROUND(SUM(J9:J28),5)</f>
        <v>1685571.42</v>
      </c>
      <c r="K29" s="5">
        <f>ROUND(SUM(K9:K28),5)</f>
        <v>1798604.1</v>
      </c>
      <c r="L29" s="5">
        <f t="shared" si="0"/>
        <v>-113032.68</v>
      </c>
      <c r="M29" s="16">
        <f t="shared" si="1"/>
        <v>0.93715999999999999</v>
      </c>
    </row>
    <row r="30" spans="1:13" ht="15.75" thickBot="1">
      <c r="A30" s="1"/>
      <c r="B30" s="1"/>
      <c r="C30" s="1"/>
      <c r="D30" s="1" t="s">
        <v>119</v>
      </c>
      <c r="E30" s="1"/>
      <c r="F30" s="1"/>
      <c r="G30" s="1"/>
      <c r="H30" s="1"/>
      <c r="I30" s="1"/>
      <c r="J30" s="3">
        <f>ROUND(SUM(J4:J8)+J29,5)</f>
        <v>1722479.65</v>
      </c>
      <c r="K30" s="3">
        <f>ROUND(SUM(K4:K8)+K29,5)</f>
        <v>1867967.1</v>
      </c>
      <c r="L30" s="3">
        <f t="shared" si="0"/>
        <v>-145487.45000000001</v>
      </c>
      <c r="M30" s="17">
        <f t="shared" si="1"/>
        <v>0.92210999999999999</v>
      </c>
    </row>
    <row r="31" spans="1:13">
      <c r="A31" s="1"/>
      <c r="B31" s="1"/>
      <c r="C31" s="1" t="s">
        <v>120</v>
      </c>
      <c r="D31" s="1"/>
      <c r="E31" s="1"/>
      <c r="F31" s="1"/>
      <c r="G31" s="1"/>
      <c r="H31" s="1"/>
      <c r="I31" s="1"/>
      <c r="J31" s="2">
        <f>J30</f>
        <v>1722479.65</v>
      </c>
      <c r="K31" s="2">
        <f>K30</f>
        <v>1867967.1</v>
      </c>
      <c r="L31" s="2">
        <f t="shared" si="0"/>
        <v>-145487.45000000001</v>
      </c>
      <c r="M31" s="15">
        <f t="shared" si="1"/>
        <v>0.92210999999999999</v>
      </c>
    </row>
    <row r="32" spans="1:13">
      <c r="A32" s="1"/>
      <c r="B32" s="1"/>
      <c r="C32" s="1"/>
      <c r="D32" s="1" t="s">
        <v>121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>
      <c r="A33" s="1"/>
      <c r="B33" s="1"/>
      <c r="C33" s="1"/>
      <c r="D33" s="1"/>
      <c r="E33" s="1" t="s">
        <v>122</v>
      </c>
      <c r="F33" s="1"/>
      <c r="G33" s="1"/>
      <c r="H33" s="1"/>
      <c r="I33" s="1"/>
      <c r="J33" s="2"/>
      <c r="K33" s="2"/>
      <c r="L33" s="2"/>
      <c r="M33" s="15"/>
    </row>
    <row r="34" spans="1:13">
      <c r="A34" s="1"/>
      <c r="B34" s="1"/>
      <c r="C34" s="1"/>
      <c r="D34" s="1"/>
      <c r="E34" s="1"/>
      <c r="F34" s="1" t="s">
        <v>123</v>
      </c>
      <c r="G34" s="1"/>
      <c r="H34" s="1"/>
      <c r="I34" s="1"/>
      <c r="J34" s="2">
        <v>14932.23</v>
      </c>
      <c r="K34" s="2"/>
      <c r="L34" s="2"/>
      <c r="M34" s="15"/>
    </row>
    <row r="35" spans="1:13">
      <c r="A35" s="1"/>
      <c r="B35" s="1"/>
      <c r="C35" s="1"/>
      <c r="D35" s="1"/>
      <c r="E35" s="1"/>
      <c r="F35" s="1" t="s">
        <v>124</v>
      </c>
      <c r="G35" s="1"/>
      <c r="H35" s="1"/>
      <c r="I35" s="1"/>
      <c r="J35" s="2">
        <v>0</v>
      </c>
      <c r="K35" s="2">
        <v>20000</v>
      </c>
      <c r="L35" s="2">
        <f t="shared" ref="L35:L42" si="2">ROUND((J35-K35),5)</f>
        <v>-20000</v>
      </c>
      <c r="M35" s="15">
        <f t="shared" ref="M35:M42" si="3">ROUND(IF(K35=0, IF(J35=0, 0, 1), J35/K35),5)</f>
        <v>0</v>
      </c>
    </row>
    <row r="36" spans="1:13">
      <c r="A36" s="1"/>
      <c r="B36" s="1"/>
      <c r="C36" s="1"/>
      <c r="D36" s="1"/>
      <c r="E36" s="1"/>
      <c r="F36" s="1" t="s">
        <v>125</v>
      </c>
      <c r="G36" s="1"/>
      <c r="H36" s="1"/>
      <c r="I36" s="1"/>
      <c r="J36" s="2">
        <v>94357.08</v>
      </c>
      <c r="K36" s="2">
        <v>93925.07</v>
      </c>
      <c r="L36" s="2">
        <f t="shared" si="2"/>
        <v>432.01</v>
      </c>
      <c r="M36" s="15">
        <f t="shared" si="3"/>
        <v>1.0045999999999999</v>
      </c>
    </row>
    <row r="37" spans="1:13">
      <c r="A37" s="1"/>
      <c r="B37" s="1"/>
      <c r="C37" s="1"/>
      <c r="D37" s="1"/>
      <c r="E37" s="1"/>
      <c r="F37" s="1" t="s">
        <v>126</v>
      </c>
      <c r="G37" s="1"/>
      <c r="H37" s="1"/>
      <c r="I37" s="1"/>
      <c r="J37" s="2">
        <v>8202.08</v>
      </c>
      <c r="K37" s="2">
        <v>125000</v>
      </c>
      <c r="L37" s="2">
        <f t="shared" si="2"/>
        <v>-116797.92</v>
      </c>
      <c r="M37" s="15">
        <f t="shared" si="3"/>
        <v>6.5619999999999998E-2</v>
      </c>
    </row>
    <row r="38" spans="1:13">
      <c r="A38" s="1"/>
      <c r="B38" s="1"/>
      <c r="C38" s="1"/>
      <c r="D38" s="1"/>
      <c r="E38" s="1"/>
      <c r="F38" s="1" t="s">
        <v>127</v>
      </c>
      <c r="G38" s="1"/>
      <c r="H38" s="1"/>
      <c r="I38" s="1"/>
      <c r="J38" s="2">
        <v>24123.42</v>
      </c>
      <c r="K38" s="2">
        <v>0</v>
      </c>
      <c r="L38" s="2">
        <f t="shared" si="2"/>
        <v>24123.42</v>
      </c>
      <c r="M38" s="15">
        <f t="shared" si="3"/>
        <v>1</v>
      </c>
    </row>
    <row r="39" spans="1:13">
      <c r="A39" s="1"/>
      <c r="B39" s="1"/>
      <c r="C39" s="1"/>
      <c r="D39" s="1"/>
      <c r="E39" s="1"/>
      <c r="F39" s="1" t="s">
        <v>128</v>
      </c>
      <c r="G39" s="1"/>
      <c r="H39" s="1"/>
      <c r="I39" s="1"/>
      <c r="J39" s="2">
        <v>25795.59</v>
      </c>
      <c r="K39" s="2">
        <v>13100</v>
      </c>
      <c r="L39" s="2">
        <f t="shared" si="2"/>
        <v>12695.59</v>
      </c>
      <c r="M39" s="15">
        <f t="shared" si="3"/>
        <v>1.96913</v>
      </c>
    </row>
    <row r="40" spans="1:13">
      <c r="A40" s="1"/>
      <c r="B40" s="1"/>
      <c r="C40" s="1"/>
      <c r="D40" s="1"/>
      <c r="E40" s="1"/>
      <c r="F40" s="1" t="s">
        <v>129</v>
      </c>
      <c r="G40" s="1"/>
      <c r="H40" s="1"/>
      <c r="I40" s="1"/>
      <c r="J40" s="2">
        <v>33189.620000000003</v>
      </c>
      <c r="K40" s="2">
        <v>33313.199999999997</v>
      </c>
      <c r="L40" s="2">
        <f t="shared" si="2"/>
        <v>-123.58</v>
      </c>
      <c r="M40" s="15">
        <f t="shared" si="3"/>
        <v>0.99629000000000001</v>
      </c>
    </row>
    <row r="41" spans="1:13" ht="15.75" thickBot="1">
      <c r="A41" s="1"/>
      <c r="B41" s="1"/>
      <c r="C41" s="1"/>
      <c r="D41" s="1"/>
      <c r="E41" s="1"/>
      <c r="F41" s="1" t="s">
        <v>130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>
      <c r="A42" s="1"/>
      <c r="B42" s="1"/>
      <c r="C42" s="1"/>
      <c r="D42" s="1"/>
      <c r="E42" s="1" t="s">
        <v>131</v>
      </c>
      <c r="F42" s="1"/>
      <c r="G42" s="1"/>
      <c r="H42" s="1"/>
      <c r="I42" s="1"/>
      <c r="J42" s="2">
        <f>ROUND(SUM(J33:J41),5)</f>
        <v>200600.02</v>
      </c>
      <c r="K42" s="2">
        <f>ROUND(SUM(K33:K41),5)</f>
        <v>285338.27</v>
      </c>
      <c r="L42" s="2">
        <f t="shared" si="2"/>
        <v>-84738.25</v>
      </c>
      <c r="M42" s="15">
        <f t="shared" si="3"/>
        <v>0.70303000000000004</v>
      </c>
    </row>
    <row r="43" spans="1:13">
      <c r="A43" s="1"/>
      <c r="B43" s="1"/>
      <c r="C43" s="1"/>
      <c r="D43" s="1"/>
      <c r="E43" s="1" t="s">
        <v>132</v>
      </c>
      <c r="F43" s="1"/>
      <c r="G43" s="1"/>
      <c r="H43" s="1"/>
      <c r="I43" s="1"/>
      <c r="J43" s="2"/>
      <c r="K43" s="2"/>
      <c r="L43" s="2"/>
      <c r="M43" s="15"/>
    </row>
    <row r="44" spans="1:13">
      <c r="A44" s="1"/>
      <c r="B44" s="1"/>
      <c r="C44" s="1"/>
      <c r="D44" s="1"/>
      <c r="E44" s="1"/>
      <c r="F44" s="1" t="s">
        <v>133</v>
      </c>
      <c r="G44" s="1"/>
      <c r="H44" s="1"/>
      <c r="I44" s="1"/>
      <c r="J44" s="2">
        <v>549.91</v>
      </c>
      <c r="K44" s="2">
        <v>2200</v>
      </c>
      <c r="L44" s="2">
        <f t="shared" ref="L44:L49" si="4">ROUND((J44-K44),5)</f>
        <v>-1650.09</v>
      </c>
      <c r="M44" s="15">
        <f t="shared" ref="M44:M49" si="5">ROUND(IF(K44=0, IF(J44=0, 0, 1), J44/K44),5)</f>
        <v>0.24995999999999999</v>
      </c>
    </row>
    <row r="45" spans="1:13">
      <c r="A45" s="1"/>
      <c r="B45" s="1"/>
      <c r="C45" s="1"/>
      <c r="D45" s="1"/>
      <c r="E45" s="1"/>
      <c r="F45" s="1" t="s">
        <v>134</v>
      </c>
      <c r="G45" s="1"/>
      <c r="H45" s="1"/>
      <c r="I45" s="1"/>
      <c r="J45" s="2">
        <v>2859.89</v>
      </c>
      <c r="K45" s="2">
        <v>11500</v>
      </c>
      <c r="L45" s="2">
        <f t="shared" si="4"/>
        <v>-8640.11</v>
      </c>
      <c r="M45" s="15">
        <f t="shared" si="5"/>
        <v>0.24868999999999999</v>
      </c>
    </row>
    <row r="46" spans="1:13">
      <c r="A46" s="1"/>
      <c r="B46" s="1"/>
      <c r="C46" s="1"/>
      <c r="D46" s="1"/>
      <c r="E46" s="1"/>
      <c r="F46" s="1" t="s">
        <v>135</v>
      </c>
      <c r="G46" s="1"/>
      <c r="H46" s="1"/>
      <c r="I46" s="1"/>
      <c r="J46" s="2">
        <v>2248.4899999999998</v>
      </c>
      <c r="K46" s="2">
        <v>3000</v>
      </c>
      <c r="L46" s="2">
        <f t="shared" si="4"/>
        <v>-751.51</v>
      </c>
      <c r="M46" s="15">
        <f t="shared" si="5"/>
        <v>0.74950000000000006</v>
      </c>
    </row>
    <row r="47" spans="1:13">
      <c r="A47" s="1"/>
      <c r="B47" s="1"/>
      <c r="C47" s="1"/>
      <c r="D47" s="1"/>
      <c r="E47" s="1"/>
      <c r="F47" s="1" t="s">
        <v>136</v>
      </c>
      <c r="G47" s="1"/>
      <c r="H47" s="1"/>
      <c r="I47" s="1"/>
      <c r="J47" s="2">
        <v>102.31</v>
      </c>
      <c r="K47" s="2">
        <v>600</v>
      </c>
      <c r="L47" s="2">
        <f t="shared" si="4"/>
        <v>-497.69</v>
      </c>
      <c r="M47" s="15">
        <f t="shared" si="5"/>
        <v>0.17052</v>
      </c>
    </row>
    <row r="48" spans="1:13">
      <c r="A48" s="1"/>
      <c r="B48" s="1"/>
      <c r="C48" s="1"/>
      <c r="D48" s="1"/>
      <c r="E48" s="1"/>
      <c r="F48" s="1" t="s">
        <v>137</v>
      </c>
      <c r="G48" s="1"/>
      <c r="H48" s="1"/>
      <c r="I48" s="1"/>
      <c r="J48" s="2">
        <v>182.54</v>
      </c>
      <c r="K48" s="2">
        <v>500</v>
      </c>
      <c r="L48" s="2">
        <f t="shared" si="4"/>
        <v>-317.45999999999998</v>
      </c>
      <c r="M48" s="15">
        <f t="shared" si="5"/>
        <v>0.36508000000000002</v>
      </c>
    </row>
    <row r="49" spans="1:13">
      <c r="A49" s="1"/>
      <c r="B49" s="1"/>
      <c r="C49" s="1"/>
      <c r="D49" s="1"/>
      <c r="E49" s="1"/>
      <c r="F49" s="1" t="s">
        <v>138</v>
      </c>
      <c r="G49" s="1"/>
      <c r="H49" s="1"/>
      <c r="I49" s="1"/>
      <c r="J49" s="2">
        <v>129.91999999999999</v>
      </c>
      <c r="K49" s="2">
        <v>3000</v>
      </c>
      <c r="L49" s="2">
        <f t="shared" si="4"/>
        <v>-2870.08</v>
      </c>
      <c r="M49" s="15">
        <f t="shared" si="5"/>
        <v>4.3310000000000001E-2</v>
      </c>
    </row>
    <row r="50" spans="1:13">
      <c r="A50" s="1"/>
      <c r="B50" s="1"/>
      <c r="C50" s="1"/>
      <c r="D50" s="1"/>
      <c r="E50" s="1"/>
      <c r="F50" s="1" t="s">
        <v>139</v>
      </c>
      <c r="G50" s="1"/>
      <c r="H50" s="1"/>
      <c r="I50" s="1"/>
      <c r="J50" s="2"/>
      <c r="K50" s="2"/>
      <c r="L50" s="2"/>
      <c r="M50" s="15"/>
    </row>
    <row r="51" spans="1:13">
      <c r="A51" s="1"/>
      <c r="B51" s="1"/>
      <c r="C51" s="1"/>
      <c r="D51" s="1"/>
      <c r="E51" s="1"/>
      <c r="F51" s="1"/>
      <c r="G51" s="1" t="s">
        <v>140</v>
      </c>
      <c r="H51" s="1"/>
      <c r="I51" s="1"/>
      <c r="J51" s="2">
        <v>24563.13</v>
      </c>
      <c r="K51" s="2">
        <v>25000</v>
      </c>
      <c r="L51" s="2">
        <f>ROUND((J51-K51),5)</f>
        <v>-436.87</v>
      </c>
      <c r="M51" s="15">
        <f>ROUND(IF(K51=0, IF(J51=0, 0, 1), J51/K51),5)</f>
        <v>0.98253000000000001</v>
      </c>
    </row>
    <row r="52" spans="1:13">
      <c r="A52" s="1"/>
      <c r="B52" s="1"/>
      <c r="C52" s="1"/>
      <c r="D52" s="1"/>
      <c r="E52" s="1"/>
      <c r="F52" s="1"/>
      <c r="G52" s="1" t="s">
        <v>141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>
      <c r="A53" s="1"/>
      <c r="B53" s="1"/>
      <c r="C53" s="1"/>
      <c r="D53" s="1"/>
      <c r="E53" s="1"/>
      <c r="F53" s="1"/>
      <c r="G53" s="1" t="s">
        <v>142</v>
      </c>
      <c r="H53" s="1"/>
      <c r="I53" s="1"/>
      <c r="J53" s="4">
        <v>2.39</v>
      </c>
      <c r="K53" s="4">
        <v>0</v>
      </c>
      <c r="L53" s="4">
        <f>ROUND((J53-K53),5)</f>
        <v>2.39</v>
      </c>
      <c r="M53" s="18">
        <f>ROUND(IF(K53=0, IF(J53=0, 0, 1), J53/K53),5)</f>
        <v>1</v>
      </c>
    </row>
    <row r="54" spans="1:13">
      <c r="A54" s="1"/>
      <c r="B54" s="1"/>
      <c r="C54" s="1"/>
      <c r="D54" s="1"/>
      <c r="E54" s="1"/>
      <c r="F54" s="1" t="s">
        <v>143</v>
      </c>
      <c r="G54" s="1"/>
      <c r="H54" s="1"/>
      <c r="I54" s="1"/>
      <c r="J54" s="2">
        <f>ROUND(SUM(J50:J53),5)</f>
        <v>24565.52</v>
      </c>
      <c r="K54" s="2">
        <f>ROUND(SUM(K50:K53),5)</f>
        <v>25000</v>
      </c>
      <c r="L54" s="2">
        <f>ROUND((J54-K54),5)</f>
        <v>-434.48</v>
      </c>
      <c r="M54" s="15">
        <f>ROUND(IF(K54=0, IF(J54=0, 0, 1), J54/K54),5)</f>
        <v>0.98262000000000005</v>
      </c>
    </row>
    <row r="55" spans="1:13">
      <c r="A55" s="1"/>
      <c r="B55" s="1"/>
      <c r="C55" s="1"/>
      <c r="D55" s="1"/>
      <c r="E55" s="1"/>
      <c r="F55" s="1" t="s">
        <v>144</v>
      </c>
      <c r="G55" s="1"/>
      <c r="H55" s="1"/>
      <c r="I55" s="1"/>
      <c r="J55" s="2"/>
      <c r="K55" s="2"/>
      <c r="L55" s="2"/>
      <c r="M55" s="15"/>
    </row>
    <row r="56" spans="1:13">
      <c r="A56" s="1"/>
      <c r="B56" s="1"/>
      <c r="C56" s="1"/>
      <c r="D56" s="1"/>
      <c r="E56" s="1"/>
      <c r="F56" s="1"/>
      <c r="G56" s="1" t="s">
        <v>145</v>
      </c>
      <c r="H56" s="1"/>
      <c r="I56" s="1"/>
      <c r="J56" s="2">
        <v>0</v>
      </c>
      <c r="K56" s="2">
        <v>3500</v>
      </c>
      <c r="L56" s="2">
        <f t="shared" ref="L56:L62" si="6">ROUND((J56-K56),5)</f>
        <v>-3500</v>
      </c>
      <c r="M56" s="15">
        <f t="shared" ref="M56:M62" si="7">ROUND(IF(K56=0, IF(J56=0, 0, 1), J56/K56),5)</f>
        <v>0</v>
      </c>
    </row>
    <row r="57" spans="1:13">
      <c r="A57" s="1"/>
      <c r="B57" s="1"/>
      <c r="C57" s="1"/>
      <c r="D57" s="1"/>
      <c r="E57" s="1"/>
      <c r="F57" s="1"/>
      <c r="G57" s="1" t="s">
        <v>146</v>
      </c>
      <c r="H57" s="1"/>
      <c r="I57" s="1"/>
      <c r="J57" s="2">
        <v>5615.72</v>
      </c>
      <c r="K57" s="2">
        <v>2000</v>
      </c>
      <c r="L57" s="2">
        <f t="shared" si="6"/>
        <v>3615.72</v>
      </c>
      <c r="M57" s="15">
        <f t="shared" si="7"/>
        <v>2.8078599999999998</v>
      </c>
    </row>
    <row r="58" spans="1:13">
      <c r="A58" s="1"/>
      <c r="B58" s="1"/>
      <c r="C58" s="1"/>
      <c r="D58" s="1"/>
      <c r="E58" s="1"/>
      <c r="F58" s="1"/>
      <c r="G58" s="1" t="s">
        <v>147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>
      <c r="A59" s="1"/>
      <c r="B59" s="1"/>
      <c r="C59" s="1"/>
      <c r="D59" s="1"/>
      <c r="E59" s="1"/>
      <c r="F59" s="1"/>
      <c r="G59" s="1" t="s">
        <v>148</v>
      </c>
      <c r="H59" s="1"/>
      <c r="I59" s="1"/>
      <c r="J59" s="2">
        <v>31340.25</v>
      </c>
      <c r="K59" s="2">
        <v>29001</v>
      </c>
      <c r="L59" s="2">
        <f t="shared" si="6"/>
        <v>2339.25</v>
      </c>
      <c r="M59" s="15">
        <f t="shared" si="7"/>
        <v>1.08066</v>
      </c>
    </row>
    <row r="60" spans="1:13">
      <c r="A60" s="1"/>
      <c r="B60" s="1"/>
      <c r="C60" s="1"/>
      <c r="D60" s="1"/>
      <c r="E60" s="1"/>
      <c r="F60" s="1"/>
      <c r="G60" s="1" t="s">
        <v>149</v>
      </c>
      <c r="H60" s="1"/>
      <c r="I60" s="1"/>
      <c r="J60" s="2">
        <v>20626</v>
      </c>
      <c r="K60" s="2">
        <v>25265</v>
      </c>
      <c r="L60" s="2">
        <f t="shared" si="6"/>
        <v>-4639</v>
      </c>
      <c r="M60" s="15">
        <f t="shared" si="7"/>
        <v>0.81638999999999995</v>
      </c>
    </row>
    <row r="61" spans="1:13" ht="15.75" thickBot="1">
      <c r="A61" s="1"/>
      <c r="B61" s="1"/>
      <c r="C61" s="1"/>
      <c r="D61" s="1"/>
      <c r="E61" s="1"/>
      <c r="F61" s="1"/>
      <c r="G61" s="1" t="s">
        <v>150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>
      <c r="A62" s="1"/>
      <c r="B62" s="1"/>
      <c r="C62" s="1"/>
      <c r="D62" s="1"/>
      <c r="E62" s="1"/>
      <c r="F62" s="1" t="s">
        <v>151</v>
      </c>
      <c r="G62" s="1"/>
      <c r="H62" s="1"/>
      <c r="I62" s="1"/>
      <c r="J62" s="2">
        <f>ROUND(SUM(J55:J61),5)</f>
        <v>57581.97</v>
      </c>
      <c r="K62" s="2">
        <f>ROUND(SUM(K55:K61),5)</f>
        <v>59766</v>
      </c>
      <c r="L62" s="2">
        <f t="shared" si="6"/>
        <v>-2184.0300000000002</v>
      </c>
      <c r="M62" s="15">
        <f t="shared" si="7"/>
        <v>0.96345999999999998</v>
      </c>
    </row>
    <row r="63" spans="1:13">
      <c r="A63" s="1"/>
      <c r="B63" s="1"/>
      <c r="C63" s="1"/>
      <c r="D63" s="1"/>
      <c r="E63" s="1"/>
      <c r="F63" s="1" t="s">
        <v>152</v>
      </c>
      <c r="G63" s="1"/>
      <c r="H63" s="1"/>
      <c r="I63" s="1"/>
      <c r="J63" s="2"/>
      <c r="K63" s="2"/>
      <c r="L63" s="2"/>
      <c r="M63" s="15"/>
    </row>
    <row r="64" spans="1:13">
      <c r="A64" s="1"/>
      <c r="B64" s="1"/>
      <c r="C64" s="1"/>
      <c r="D64" s="1"/>
      <c r="E64" s="1"/>
      <c r="F64" s="1"/>
      <c r="G64" s="1" t="s">
        <v>153</v>
      </c>
      <c r="H64" s="1"/>
      <c r="I64" s="1"/>
      <c r="J64" s="2">
        <v>614.33000000000004</v>
      </c>
      <c r="K64" s="2">
        <v>0</v>
      </c>
      <c r="L64" s="2">
        <f t="shared" ref="L64:L71" si="8">ROUND((J64-K64),5)</f>
        <v>614.33000000000004</v>
      </c>
      <c r="M64" s="15">
        <f t="shared" ref="M64:M71" si="9">ROUND(IF(K64=0, IF(J64=0, 0, 1), J64/K64),5)</f>
        <v>1</v>
      </c>
    </row>
    <row r="65" spans="1:13">
      <c r="A65" s="1"/>
      <c r="B65" s="1"/>
      <c r="C65" s="1"/>
      <c r="D65" s="1"/>
      <c r="E65" s="1"/>
      <c r="F65" s="1"/>
      <c r="G65" s="1" t="s">
        <v>154</v>
      </c>
      <c r="H65" s="1"/>
      <c r="I65" s="1"/>
      <c r="J65" s="2">
        <v>12285</v>
      </c>
      <c r="K65" s="2">
        <v>13000</v>
      </c>
      <c r="L65" s="2">
        <f t="shared" si="8"/>
        <v>-715</v>
      </c>
      <c r="M65" s="15">
        <f t="shared" si="9"/>
        <v>0.94499999999999995</v>
      </c>
    </row>
    <row r="66" spans="1:13">
      <c r="A66" s="1"/>
      <c r="B66" s="1"/>
      <c r="C66" s="1"/>
      <c r="D66" s="1"/>
      <c r="E66" s="1"/>
      <c r="F66" s="1"/>
      <c r="G66" s="1" t="s">
        <v>155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>
      <c r="A67" s="1"/>
      <c r="B67" s="1"/>
      <c r="C67" s="1"/>
      <c r="D67" s="1"/>
      <c r="E67" s="1"/>
      <c r="F67" s="1"/>
      <c r="G67" s="1" t="s">
        <v>156</v>
      </c>
      <c r="H67" s="1"/>
      <c r="I67" s="1"/>
      <c r="J67" s="2">
        <v>254.78</v>
      </c>
      <c r="K67" s="2">
        <v>3500</v>
      </c>
      <c r="L67" s="2">
        <f t="shared" si="8"/>
        <v>-3245.22</v>
      </c>
      <c r="M67" s="15">
        <f t="shared" si="9"/>
        <v>7.2789999999999994E-2</v>
      </c>
    </row>
    <row r="68" spans="1:13">
      <c r="A68" s="1"/>
      <c r="B68" s="1"/>
      <c r="C68" s="1"/>
      <c r="D68" s="1"/>
      <c r="E68" s="1"/>
      <c r="F68" s="1"/>
      <c r="G68" s="1" t="s">
        <v>157</v>
      </c>
      <c r="H68" s="1"/>
      <c r="I68" s="1"/>
      <c r="J68" s="2">
        <v>1196</v>
      </c>
      <c r="K68" s="2">
        <v>1512</v>
      </c>
      <c r="L68" s="2">
        <f t="shared" si="8"/>
        <v>-316</v>
      </c>
      <c r="M68" s="15">
        <f t="shared" si="9"/>
        <v>0.79100999999999999</v>
      </c>
    </row>
    <row r="69" spans="1:13">
      <c r="A69" s="1"/>
      <c r="B69" s="1"/>
      <c r="C69" s="1"/>
      <c r="D69" s="1"/>
      <c r="E69" s="1"/>
      <c r="F69" s="1"/>
      <c r="G69" s="1" t="s">
        <v>158</v>
      </c>
      <c r="H69" s="1"/>
      <c r="I69" s="1"/>
      <c r="J69" s="2">
        <v>400</v>
      </c>
      <c r="K69" s="2">
        <v>600</v>
      </c>
      <c r="L69" s="2">
        <f t="shared" si="8"/>
        <v>-200</v>
      </c>
      <c r="M69" s="15">
        <f t="shared" si="9"/>
        <v>0.66666999999999998</v>
      </c>
    </row>
    <row r="70" spans="1:13" ht="15.75" thickBot="1">
      <c r="A70" s="1"/>
      <c r="B70" s="1"/>
      <c r="C70" s="1"/>
      <c r="D70" s="1"/>
      <c r="E70" s="1"/>
      <c r="F70" s="1"/>
      <c r="G70" s="1" t="s">
        <v>159</v>
      </c>
      <c r="H70" s="1"/>
      <c r="I70" s="1"/>
      <c r="J70" s="4">
        <v>5482.86</v>
      </c>
      <c r="K70" s="4">
        <v>6200</v>
      </c>
      <c r="L70" s="4">
        <f t="shared" si="8"/>
        <v>-717.14</v>
      </c>
      <c r="M70" s="18">
        <f t="shared" si="9"/>
        <v>0.88432999999999995</v>
      </c>
    </row>
    <row r="71" spans="1:13">
      <c r="A71" s="1"/>
      <c r="B71" s="1"/>
      <c r="C71" s="1"/>
      <c r="D71" s="1"/>
      <c r="E71" s="1"/>
      <c r="F71" s="1" t="s">
        <v>160</v>
      </c>
      <c r="G71" s="1"/>
      <c r="H71" s="1"/>
      <c r="I71" s="1"/>
      <c r="J71" s="2">
        <f>ROUND(SUM(J63:J70),5)</f>
        <v>20232.97</v>
      </c>
      <c r="K71" s="2">
        <f>ROUND(SUM(K63:K70),5)</f>
        <v>24812</v>
      </c>
      <c r="L71" s="2">
        <f t="shared" si="8"/>
        <v>-4579.03</v>
      </c>
      <c r="M71" s="15">
        <f t="shared" si="9"/>
        <v>0.81545000000000001</v>
      </c>
    </row>
    <row r="72" spans="1:13">
      <c r="A72" s="1"/>
      <c r="B72" s="1"/>
      <c r="C72" s="1"/>
      <c r="D72" s="1"/>
      <c r="E72" s="1"/>
      <c r="F72" s="1" t="s">
        <v>161</v>
      </c>
      <c r="G72" s="1"/>
      <c r="H72" s="1"/>
      <c r="I72" s="1"/>
      <c r="J72" s="2"/>
      <c r="K72" s="2"/>
      <c r="L72" s="2"/>
      <c r="M72" s="15"/>
    </row>
    <row r="73" spans="1:13">
      <c r="A73" s="1"/>
      <c r="B73" s="1"/>
      <c r="C73" s="1"/>
      <c r="D73" s="1"/>
      <c r="E73" s="1"/>
      <c r="F73" s="1"/>
      <c r="G73" s="1" t="s">
        <v>162</v>
      </c>
      <c r="H73" s="1"/>
      <c r="I73" s="1"/>
      <c r="J73" s="2"/>
      <c r="K73" s="2"/>
      <c r="L73" s="2"/>
      <c r="M73" s="15"/>
    </row>
    <row r="74" spans="1:13">
      <c r="A74" s="1"/>
      <c r="B74" s="1"/>
      <c r="C74" s="1"/>
      <c r="D74" s="1"/>
      <c r="E74" s="1"/>
      <c r="F74" s="1"/>
      <c r="G74" s="1"/>
      <c r="H74" s="1" t="s">
        <v>163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>
      <c r="A75" s="1"/>
      <c r="B75" s="1"/>
      <c r="C75" s="1"/>
      <c r="D75" s="1"/>
      <c r="E75" s="1"/>
      <c r="F75" s="1"/>
      <c r="G75" s="1"/>
      <c r="H75" s="1" t="s">
        <v>164</v>
      </c>
      <c r="I75" s="1"/>
      <c r="J75" s="2">
        <v>203.8</v>
      </c>
      <c r="K75" s="2">
        <v>15000</v>
      </c>
      <c r="L75" s="2">
        <f>ROUND((J75-K75),5)</f>
        <v>-14796.2</v>
      </c>
      <c r="M75" s="15">
        <f>ROUND(IF(K75=0, IF(J75=0, 0, 1), J75/K75),5)</f>
        <v>1.359E-2</v>
      </c>
    </row>
    <row r="76" spans="1:13">
      <c r="A76" s="1"/>
      <c r="B76" s="1"/>
      <c r="C76" s="1"/>
      <c r="D76" s="1"/>
      <c r="E76" s="1"/>
      <c r="F76" s="1"/>
      <c r="G76" s="1"/>
      <c r="H76" s="1" t="s">
        <v>165</v>
      </c>
      <c r="I76" s="1"/>
      <c r="J76" s="2">
        <v>28026.07</v>
      </c>
      <c r="K76" s="2">
        <v>17531.28</v>
      </c>
      <c r="L76" s="2">
        <f>ROUND((J76-K76),5)</f>
        <v>10494.79</v>
      </c>
      <c r="M76" s="15">
        <f>ROUND(IF(K76=0, IF(J76=0, 0, 1), J76/K76),5)</f>
        <v>1.59863</v>
      </c>
    </row>
    <row r="77" spans="1:13">
      <c r="A77" s="1"/>
      <c r="B77" s="1"/>
      <c r="C77" s="1"/>
      <c r="D77" s="1"/>
      <c r="E77" s="1"/>
      <c r="F77" s="1"/>
      <c r="G77" s="1"/>
      <c r="H77" s="1" t="s">
        <v>166</v>
      </c>
      <c r="I77" s="1"/>
      <c r="J77" s="2"/>
      <c r="K77" s="2"/>
      <c r="L77" s="2"/>
      <c r="M77" s="15"/>
    </row>
    <row r="78" spans="1:13">
      <c r="A78" s="1"/>
      <c r="B78" s="1"/>
      <c r="C78" s="1"/>
      <c r="D78" s="1"/>
      <c r="E78" s="1"/>
      <c r="F78" s="1"/>
      <c r="G78" s="1"/>
      <c r="H78" s="1"/>
      <c r="I78" s="1" t="s">
        <v>167</v>
      </c>
      <c r="J78" s="2">
        <v>89503.89</v>
      </c>
      <c r="K78" s="2">
        <v>151561.49</v>
      </c>
      <c r="L78" s="2">
        <f t="shared" ref="L78:L95" si="10">ROUND((J78-K78),5)</f>
        <v>-62057.599999999999</v>
      </c>
      <c r="M78" s="15">
        <f t="shared" ref="M78:M95" si="11">ROUND(IF(K78=0, IF(J78=0, 0, 1), J78/K78),5)</f>
        <v>0.59055000000000002</v>
      </c>
    </row>
    <row r="79" spans="1:13">
      <c r="A79" s="1"/>
      <c r="B79" s="1"/>
      <c r="C79" s="1"/>
      <c r="D79" s="1"/>
      <c r="E79" s="1"/>
      <c r="F79" s="1"/>
      <c r="G79" s="1"/>
      <c r="H79" s="1"/>
      <c r="I79" s="1" t="s">
        <v>168</v>
      </c>
      <c r="J79" s="2">
        <v>9283.1200000000008</v>
      </c>
      <c r="K79" s="2">
        <v>15913.96</v>
      </c>
      <c r="L79" s="2">
        <f t="shared" si="10"/>
        <v>-6630.84</v>
      </c>
      <c r="M79" s="15">
        <f t="shared" si="11"/>
        <v>0.58333000000000002</v>
      </c>
    </row>
    <row r="80" spans="1:13">
      <c r="A80" s="1"/>
      <c r="B80" s="1"/>
      <c r="C80" s="1"/>
      <c r="D80" s="1"/>
      <c r="E80" s="1"/>
      <c r="F80" s="1"/>
      <c r="G80" s="1"/>
      <c r="H80" s="1"/>
      <c r="I80" s="1" t="s">
        <v>169</v>
      </c>
      <c r="J80" s="2">
        <v>3359.58</v>
      </c>
      <c r="K80" s="2">
        <v>5759.33</v>
      </c>
      <c r="L80" s="2">
        <f t="shared" si="10"/>
        <v>-2399.75</v>
      </c>
      <c r="M80" s="15">
        <f t="shared" si="11"/>
        <v>0.58333000000000002</v>
      </c>
    </row>
    <row r="81" spans="1:13">
      <c r="A81" s="1"/>
      <c r="B81" s="1"/>
      <c r="C81" s="1"/>
      <c r="D81" s="1"/>
      <c r="E81" s="1"/>
      <c r="F81" s="1"/>
      <c r="G81" s="1"/>
      <c r="H81" s="1"/>
      <c r="I81" s="1" t="s">
        <v>170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>
      <c r="A82" s="1"/>
      <c r="B82" s="1"/>
      <c r="C82" s="1"/>
      <c r="D82" s="1"/>
      <c r="E82" s="1"/>
      <c r="F82" s="1"/>
      <c r="G82" s="1"/>
      <c r="H82" s="1"/>
      <c r="I82" s="1" t="s">
        <v>171</v>
      </c>
      <c r="J82" s="2">
        <v>5676</v>
      </c>
      <c r="K82" s="2">
        <v>11352</v>
      </c>
      <c r="L82" s="2">
        <f t="shared" si="10"/>
        <v>-5676</v>
      </c>
      <c r="M82" s="15">
        <f t="shared" si="11"/>
        <v>0.5</v>
      </c>
    </row>
    <row r="83" spans="1:13">
      <c r="A83" s="1"/>
      <c r="B83" s="1"/>
      <c r="C83" s="1"/>
      <c r="D83" s="1"/>
      <c r="E83" s="1"/>
      <c r="F83" s="1"/>
      <c r="G83" s="1"/>
      <c r="H83" s="1"/>
      <c r="I83" s="1" t="s">
        <v>172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>
      <c r="A84" s="1"/>
      <c r="B84" s="1"/>
      <c r="C84" s="1"/>
      <c r="D84" s="1"/>
      <c r="E84" s="1"/>
      <c r="F84" s="1"/>
      <c r="G84" s="1"/>
      <c r="H84" s="1"/>
      <c r="I84" s="1" t="s">
        <v>173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>
      <c r="A85" s="1"/>
      <c r="B85" s="1"/>
      <c r="C85" s="1"/>
      <c r="D85" s="1"/>
      <c r="E85" s="1"/>
      <c r="F85" s="1"/>
      <c r="G85" s="1"/>
      <c r="H85" s="1"/>
      <c r="I85" s="1" t="s">
        <v>174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>
      <c r="A86" s="1"/>
      <c r="B86" s="1"/>
      <c r="C86" s="1"/>
      <c r="D86" s="1"/>
      <c r="E86" s="1"/>
      <c r="F86" s="1"/>
      <c r="G86" s="1"/>
      <c r="H86" s="1"/>
      <c r="I86" s="1" t="s">
        <v>175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>
      <c r="A87" s="1"/>
      <c r="B87" s="1"/>
      <c r="C87" s="1"/>
      <c r="D87" s="1"/>
      <c r="E87" s="1"/>
      <c r="F87" s="1"/>
      <c r="G87" s="1"/>
      <c r="H87" s="1" t="s">
        <v>176</v>
      </c>
      <c r="I87" s="1"/>
      <c r="J87" s="2">
        <f>ROUND(SUM(J77:J86),5)</f>
        <v>107822.59</v>
      </c>
      <c r="K87" s="2">
        <f>ROUND(SUM(K77:K86),5)</f>
        <v>184586.78</v>
      </c>
      <c r="L87" s="2">
        <f t="shared" si="10"/>
        <v>-76764.19</v>
      </c>
      <c r="M87" s="15">
        <f t="shared" si="11"/>
        <v>0.58413000000000004</v>
      </c>
    </row>
    <row r="88" spans="1:13">
      <c r="A88" s="1"/>
      <c r="B88" s="1"/>
      <c r="C88" s="1"/>
      <c r="D88" s="1"/>
      <c r="E88" s="1"/>
      <c r="F88" s="1"/>
      <c r="G88" s="1"/>
      <c r="H88" s="1" t="s">
        <v>177</v>
      </c>
      <c r="I88" s="1"/>
      <c r="J88" s="2">
        <v>220019.86</v>
      </c>
      <c r="K88" s="2">
        <v>409007.91</v>
      </c>
      <c r="L88" s="2">
        <f t="shared" si="10"/>
        <v>-188988.05</v>
      </c>
      <c r="M88" s="15">
        <f t="shared" si="11"/>
        <v>0.53793999999999997</v>
      </c>
    </row>
    <row r="89" spans="1:13">
      <c r="A89" s="1"/>
      <c r="B89" s="1"/>
      <c r="C89" s="1"/>
      <c r="D89" s="1"/>
      <c r="E89" s="1"/>
      <c r="F89" s="1"/>
      <c r="G89" s="1"/>
      <c r="H89" s="1" t="s">
        <v>178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>
      <c r="A90" s="1"/>
      <c r="B90" s="1"/>
      <c r="C90" s="1"/>
      <c r="D90" s="1"/>
      <c r="E90" s="1"/>
      <c r="F90" s="1"/>
      <c r="G90" s="1"/>
      <c r="H90" s="1" t="s">
        <v>179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>
      <c r="A91" s="1"/>
      <c r="B91" s="1"/>
      <c r="C91" s="1"/>
      <c r="D91" s="1"/>
      <c r="E91" s="1"/>
      <c r="F91" s="1"/>
      <c r="G91" s="1"/>
      <c r="H91" s="1" t="s">
        <v>180</v>
      </c>
      <c r="I91" s="1"/>
      <c r="J91" s="2">
        <v>52346.28</v>
      </c>
      <c r="K91" s="2">
        <v>88232</v>
      </c>
      <c r="L91" s="2">
        <f t="shared" si="10"/>
        <v>-35885.72</v>
      </c>
      <c r="M91" s="15">
        <f t="shared" si="11"/>
        <v>0.59328000000000003</v>
      </c>
    </row>
    <row r="92" spans="1:13">
      <c r="A92" s="1"/>
      <c r="B92" s="1"/>
      <c r="C92" s="1"/>
      <c r="D92" s="1"/>
      <c r="E92" s="1"/>
      <c r="F92" s="1"/>
      <c r="G92" s="1"/>
      <c r="H92" s="1" t="s">
        <v>181</v>
      </c>
      <c r="I92" s="1"/>
      <c r="J92" s="2">
        <v>15493.27</v>
      </c>
      <c r="K92" s="2">
        <v>46875</v>
      </c>
      <c r="L92" s="2">
        <f t="shared" si="10"/>
        <v>-31381.73</v>
      </c>
      <c r="M92" s="15">
        <f t="shared" si="11"/>
        <v>0.33051999999999998</v>
      </c>
    </row>
    <row r="93" spans="1:13">
      <c r="A93" s="1"/>
      <c r="B93" s="1"/>
      <c r="C93" s="1"/>
      <c r="D93" s="1"/>
      <c r="E93" s="1"/>
      <c r="F93" s="1"/>
      <c r="G93" s="1"/>
      <c r="H93" s="1" t="s">
        <v>182</v>
      </c>
      <c r="I93" s="1"/>
      <c r="J93" s="2">
        <v>65183.8</v>
      </c>
      <c r="K93" s="2">
        <v>91001.97</v>
      </c>
      <c r="L93" s="2">
        <f t="shared" si="10"/>
        <v>-25818.17</v>
      </c>
      <c r="M93" s="15">
        <f t="shared" si="11"/>
        <v>0.71628999999999998</v>
      </c>
    </row>
    <row r="94" spans="1:13" ht="15.75" thickBot="1">
      <c r="A94" s="1"/>
      <c r="B94" s="1"/>
      <c r="C94" s="1"/>
      <c r="D94" s="1"/>
      <c r="E94" s="1"/>
      <c r="F94" s="1"/>
      <c r="G94" s="1"/>
      <c r="H94" s="1" t="s">
        <v>183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>
      <c r="A95" s="1"/>
      <c r="B95" s="1"/>
      <c r="C95" s="1"/>
      <c r="D95" s="1"/>
      <c r="E95" s="1"/>
      <c r="F95" s="1"/>
      <c r="G95" s="1" t="s">
        <v>184</v>
      </c>
      <c r="H95" s="1"/>
      <c r="I95" s="1"/>
      <c r="J95" s="2">
        <f>ROUND(SUM(J73:J76)+SUM(J87:J94),5)</f>
        <v>489095.67</v>
      </c>
      <c r="K95" s="2">
        <f>ROUND(SUM(K73:K76)+SUM(K87:K94),5)</f>
        <v>852234.94</v>
      </c>
      <c r="L95" s="2">
        <f t="shared" si="10"/>
        <v>-363139.27</v>
      </c>
      <c r="M95" s="15">
        <f t="shared" si="11"/>
        <v>0.57389999999999997</v>
      </c>
    </row>
    <row r="96" spans="1:13">
      <c r="A96" s="1"/>
      <c r="B96" s="1"/>
      <c r="C96" s="1"/>
      <c r="D96" s="1"/>
      <c r="E96" s="1"/>
      <c r="F96" s="1"/>
      <c r="G96" s="1" t="s">
        <v>400</v>
      </c>
      <c r="H96" s="1"/>
      <c r="I96" s="1"/>
      <c r="J96" s="2">
        <v>16.170000000000002</v>
      </c>
      <c r="K96" s="2"/>
      <c r="L96" s="2"/>
      <c r="M96" s="15"/>
    </row>
    <row r="97" spans="1:13">
      <c r="A97" s="1"/>
      <c r="B97" s="1"/>
      <c r="C97" s="1"/>
      <c r="D97" s="1"/>
      <c r="E97" s="1"/>
      <c r="F97" s="1"/>
      <c r="G97" s="1" t="s">
        <v>185</v>
      </c>
      <c r="H97" s="1"/>
      <c r="I97" s="1"/>
      <c r="J97" s="2"/>
      <c r="K97" s="2"/>
      <c r="L97" s="2"/>
      <c r="M97" s="15"/>
    </row>
    <row r="98" spans="1:13">
      <c r="A98" s="1"/>
      <c r="B98" s="1"/>
      <c r="C98" s="1"/>
      <c r="D98" s="1"/>
      <c r="E98" s="1"/>
      <c r="F98" s="1"/>
      <c r="G98" s="1"/>
      <c r="H98" s="1" t="s">
        <v>186</v>
      </c>
      <c r="I98" s="1"/>
      <c r="J98" s="2">
        <v>296.94</v>
      </c>
      <c r="K98" s="2">
        <v>510</v>
      </c>
      <c r="L98" s="2">
        <f t="shared" ref="L98:L105" si="12">ROUND((J98-K98),5)</f>
        <v>-213.06</v>
      </c>
      <c r="M98" s="15">
        <f t="shared" ref="M98:M105" si="13">ROUND(IF(K98=0, IF(J98=0, 0, 1), J98/K98),5)</f>
        <v>0.58223999999999998</v>
      </c>
    </row>
    <row r="99" spans="1:13">
      <c r="A99" s="1"/>
      <c r="B99" s="1"/>
      <c r="C99" s="1"/>
      <c r="D99" s="1"/>
      <c r="E99" s="1"/>
      <c r="F99" s="1"/>
      <c r="G99" s="1"/>
      <c r="H99" s="1" t="s">
        <v>187</v>
      </c>
      <c r="I99" s="1"/>
      <c r="J99" s="2">
        <v>34617.800000000003</v>
      </c>
      <c r="K99" s="2">
        <v>57040.41</v>
      </c>
      <c r="L99" s="2">
        <f t="shared" si="12"/>
        <v>-22422.61</v>
      </c>
      <c r="M99" s="15">
        <f t="shared" si="13"/>
        <v>0.6069</v>
      </c>
    </row>
    <row r="100" spans="1:13">
      <c r="A100" s="1"/>
      <c r="B100" s="1"/>
      <c r="C100" s="1"/>
      <c r="D100" s="1"/>
      <c r="E100" s="1"/>
      <c r="F100" s="1"/>
      <c r="G100" s="1"/>
      <c r="H100" s="1" t="s">
        <v>188</v>
      </c>
      <c r="I100" s="1"/>
      <c r="J100" s="2">
        <v>10539.16</v>
      </c>
      <c r="K100" s="2">
        <v>22353.19</v>
      </c>
      <c r="L100" s="2">
        <f t="shared" si="12"/>
        <v>-11814.03</v>
      </c>
      <c r="M100" s="15">
        <f t="shared" si="13"/>
        <v>0.47148000000000001</v>
      </c>
    </row>
    <row r="101" spans="1:13">
      <c r="A101" s="1"/>
      <c r="B101" s="1"/>
      <c r="C101" s="1"/>
      <c r="D101" s="1"/>
      <c r="E101" s="1"/>
      <c r="F101" s="1"/>
      <c r="G101" s="1"/>
      <c r="H101" s="1" t="s">
        <v>189</v>
      </c>
      <c r="I101" s="1"/>
      <c r="J101" s="2">
        <v>46204.5</v>
      </c>
      <c r="K101" s="2">
        <v>70890</v>
      </c>
      <c r="L101" s="2">
        <f t="shared" si="12"/>
        <v>-24685.5</v>
      </c>
      <c r="M101" s="15">
        <f t="shared" si="13"/>
        <v>0.65178000000000003</v>
      </c>
    </row>
    <row r="102" spans="1:13">
      <c r="A102" s="1"/>
      <c r="B102" s="1"/>
      <c r="C102" s="1"/>
      <c r="D102" s="1"/>
      <c r="E102" s="1"/>
      <c r="F102" s="1"/>
      <c r="G102" s="1"/>
      <c r="H102" s="1" t="s">
        <v>190</v>
      </c>
      <c r="I102" s="1"/>
      <c r="J102" s="2">
        <v>0</v>
      </c>
      <c r="K102" s="2">
        <v>5000</v>
      </c>
      <c r="L102" s="2">
        <f t="shared" si="12"/>
        <v>-5000</v>
      </c>
      <c r="M102" s="15">
        <f t="shared" si="13"/>
        <v>0</v>
      </c>
    </row>
    <row r="103" spans="1:13">
      <c r="A103" s="1"/>
      <c r="B103" s="1"/>
      <c r="C103" s="1"/>
      <c r="D103" s="1"/>
      <c r="E103" s="1"/>
      <c r="F103" s="1"/>
      <c r="G103" s="1"/>
      <c r="H103" s="1" t="s">
        <v>191</v>
      </c>
      <c r="I103" s="1"/>
      <c r="J103" s="2">
        <v>471.17</v>
      </c>
      <c r="K103" s="2">
        <v>850</v>
      </c>
      <c r="L103" s="2">
        <f t="shared" si="12"/>
        <v>-378.83</v>
      </c>
      <c r="M103" s="15">
        <f t="shared" si="13"/>
        <v>0.55432000000000003</v>
      </c>
    </row>
    <row r="104" spans="1:13" ht="15.75" thickBot="1">
      <c r="A104" s="1"/>
      <c r="B104" s="1"/>
      <c r="C104" s="1"/>
      <c r="D104" s="1"/>
      <c r="E104" s="1"/>
      <c r="F104" s="1"/>
      <c r="G104" s="1"/>
      <c r="H104" s="1" t="s">
        <v>192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>
      <c r="A105" s="1"/>
      <c r="B105" s="1"/>
      <c r="C105" s="1"/>
      <c r="D105" s="1"/>
      <c r="E105" s="1"/>
      <c r="F105" s="1"/>
      <c r="G105" s="1" t="s">
        <v>193</v>
      </c>
      <c r="H105" s="1"/>
      <c r="I105" s="1"/>
      <c r="J105" s="2">
        <f>ROUND(SUM(J97:J104),5)</f>
        <v>92129.57</v>
      </c>
      <c r="K105" s="2">
        <f>ROUND(SUM(K97:K104),5)</f>
        <v>156643.6</v>
      </c>
      <c r="L105" s="2">
        <f t="shared" si="12"/>
        <v>-64514.03</v>
      </c>
      <c r="M105" s="15">
        <f t="shared" si="13"/>
        <v>0.58814999999999995</v>
      </c>
    </row>
    <row r="106" spans="1:13">
      <c r="A106" s="1"/>
      <c r="B106" s="1"/>
      <c r="C106" s="1"/>
      <c r="D106" s="1"/>
      <c r="E106" s="1"/>
      <c r="F106" s="1"/>
      <c r="G106" s="1" t="s">
        <v>194</v>
      </c>
      <c r="H106" s="1"/>
      <c r="I106" s="1"/>
      <c r="J106" s="2"/>
      <c r="K106" s="2"/>
      <c r="L106" s="2"/>
      <c r="M106" s="15"/>
    </row>
    <row r="107" spans="1:13">
      <c r="A107" s="1"/>
      <c r="B107" s="1"/>
      <c r="C107" s="1"/>
      <c r="D107" s="1"/>
      <c r="E107" s="1"/>
      <c r="F107" s="1"/>
      <c r="G107" s="1"/>
      <c r="H107" s="1" t="s">
        <v>195</v>
      </c>
      <c r="I107" s="1"/>
      <c r="J107" s="2">
        <v>6175.6</v>
      </c>
      <c r="K107" s="2">
        <v>3000</v>
      </c>
      <c r="L107" s="2">
        <f t="shared" ref="L107:L113" si="14">ROUND((J107-K107),5)</f>
        <v>3175.6</v>
      </c>
      <c r="M107" s="15">
        <f t="shared" ref="M107:M113" si="15">ROUND(IF(K107=0, IF(J107=0, 0, 1), J107/K107),5)</f>
        <v>2.0585300000000002</v>
      </c>
    </row>
    <row r="108" spans="1:13">
      <c r="A108" s="1"/>
      <c r="B108" s="1"/>
      <c r="C108" s="1"/>
      <c r="D108" s="1"/>
      <c r="E108" s="1"/>
      <c r="F108" s="1"/>
      <c r="G108" s="1"/>
      <c r="H108" s="1" t="s">
        <v>196</v>
      </c>
      <c r="I108" s="1"/>
      <c r="J108" s="2">
        <v>7497.87</v>
      </c>
      <c r="K108" s="2">
        <v>11162.15</v>
      </c>
      <c r="L108" s="2">
        <f t="shared" si="14"/>
        <v>-3664.28</v>
      </c>
      <c r="M108" s="15">
        <f t="shared" si="15"/>
        <v>0.67171999999999998</v>
      </c>
    </row>
    <row r="109" spans="1:13">
      <c r="A109" s="1"/>
      <c r="B109" s="1"/>
      <c r="C109" s="1"/>
      <c r="D109" s="1"/>
      <c r="E109" s="1"/>
      <c r="F109" s="1"/>
      <c r="G109" s="1"/>
      <c r="H109" s="1" t="s">
        <v>197</v>
      </c>
      <c r="I109" s="1"/>
      <c r="J109" s="2">
        <v>1043.56</v>
      </c>
      <c r="K109" s="2">
        <v>1539.64</v>
      </c>
      <c r="L109" s="2">
        <f t="shared" si="14"/>
        <v>-496.08</v>
      </c>
      <c r="M109" s="15">
        <f t="shared" si="15"/>
        <v>0.67779</v>
      </c>
    </row>
    <row r="110" spans="1:13" ht="15.75" thickBot="1">
      <c r="A110" s="1"/>
      <c r="B110" s="1"/>
      <c r="C110" s="1"/>
      <c r="D110" s="1"/>
      <c r="E110" s="1"/>
      <c r="F110" s="1"/>
      <c r="G110" s="1"/>
      <c r="H110" s="1" t="s">
        <v>198</v>
      </c>
      <c r="I110" s="1"/>
      <c r="J110" s="4">
        <v>53.77</v>
      </c>
      <c r="K110" s="4">
        <v>0</v>
      </c>
      <c r="L110" s="4">
        <f t="shared" si="14"/>
        <v>53.77</v>
      </c>
      <c r="M110" s="18">
        <f t="shared" si="15"/>
        <v>1</v>
      </c>
    </row>
    <row r="111" spans="1:13">
      <c r="A111" s="1"/>
      <c r="B111" s="1"/>
      <c r="C111" s="1"/>
      <c r="D111" s="1"/>
      <c r="E111" s="1"/>
      <c r="F111" s="1"/>
      <c r="G111" s="1" t="s">
        <v>199</v>
      </c>
      <c r="H111" s="1"/>
      <c r="I111" s="1"/>
      <c r="J111" s="2">
        <f>ROUND(SUM(J106:J110),5)</f>
        <v>14770.8</v>
      </c>
      <c r="K111" s="2">
        <f>ROUND(SUM(K106:K110),5)</f>
        <v>15701.79</v>
      </c>
      <c r="L111" s="2">
        <f t="shared" si="14"/>
        <v>-930.99</v>
      </c>
      <c r="M111" s="15">
        <f t="shared" si="15"/>
        <v>0.94071000000000005</v>
      </c>
    </row>
    <row r="112" spans="1:13" ht="15.75" thickBot="1">
      <c r="A112" s="1"/>
      <c r="B112" s="1"/>
      <c r="C112" s="1"/>
      <c r="D112" s="1"/>
      <c r="E112" s="1"/>
      <c r="F112" s="1"/>
      <c r="G112" s="1" t="s">
        <v>200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>
      <c r="A113" s="1"/>
      <c r="B113" s="1"/>
      <c r="C113" s="1"/>
      <c r="D113" s="1"/>
      <c r="E113" s="1"/>
      <c r="F113" s="1" t="s">
        <v>201</v>
      </c>
      <c r="G113" s="1"/>
      <c r="H113" s="1"/>
      <c r="I113" s="1"/>
      <c r="J113" s="2">
        <f>ROUND(J72+SUM(J95:J96)+J105+SUM(J111:J112),5)</f>
        <v>596012.21</v>
      </c>
      <c r="K113" s="2">
        <f>ROUND(K72+SUM(K95:K96)+K105+SUM(K111:K112),5)</f>
        <v>1024580.33</v>
      </c>
      <c r="L113" s="2">
        <f t="shared" si="14"/>
        <v>-428568.12</v>
      </c>
      <c r="M113" s="15">
        <f t="shared" si="15"/>
        <v>0.58170999999999995</v>
      </c>
    </row>
    <row r="114" spans="1:13">
      <c r="A114" s="1"/>
      <c r="B114" s="1"/>
      <c r="C114" s="1"/>
      <c r="D114" s="1"/>
      <c r="E114" s="1"/>
      <c r="F114" s="1" t="s">
        <v>202</v>
      </c>
      <c r="G114" s="1"/>
      <c r="H114" s="1"/>
      <c r="I114" s="1"/>
      <c r="J114" s="2"/>
      <c r="K114" s="2"/>
      <c r="L114" s="2"/>
      <c r="M114" s="15"/>
    </row>
    <row r="115" spans="1:13">
      <c r="A115" s="1"/>
      <c r="B115" s="1"/>
      <c r="C115" s="1"/>
      <c r="D115" s="1"/>
      <c r="E115" s="1"/>
      <c r="F115" s="1"/>
      <c r="G115" s="1" t="s">
        <v>203</v>
      </c>
      <c r="H115" s="1"/>
      <c r="I115" s="1"/>
      <c r="J115" s="2">
        <v>826.5</v>
      </c>
      <c r="K115" s="2">
        <v>3000</v>
      </c>
      <c r="L115" s="2">
        <f t="shared" ref="L115:L120" si="16">ROUND((J115-K115),5)</f>
        <v>-2173.5</v>
      </c>
      <c r="M115" s="15">
        <f t="shared" ref="M115:M120" si="17">ROUND(IF(K115=0, IF(J115=0, 0, 1), J115/K115),5)</f>
        <v>0.27550000000000002</v>
      </c>
    </row>
    <row r="116" spans="1:13">
      <c r="A116" s="1"/>
      <c r="B116" s="1"/>
      <c r="C116" s="1"/>
      <c r="D116" s="1"/>
      <c r="E116" s="1"/>
      <c r="F116" s="1"/>
      <c r="G116" s="1" t="s">
        <v>204</v>
      </c>
      <c r="H116" s="1"/>
      <c r="I116" s="1"/>
      <c r="J116" s="2">
        <v>13720</v>
      </c>
      <c r="K116" s="2">
        <v>27320</v>
      </c>
      <c r="L116" s="2">
        <f t="shared" si="16"/>
        <v>-13600</v>
      </c>
      <c r="M116" s="15">
        <f t="shared" si="17"/>
        <v>0.50219999999999998</v>
      </c>
    </row>
    <row r="117" spans="1:13">
      <c r="A117" s="1"/>
      <c r="B117" s="1"/>
      <c r="C117" s="1"/>
      <c r="D117" s="1"/>
      <c r="E117" s="1"/>
      <c r="F117" s="1"/>
      <c r="G117" s="1" t="s">
        <v>205</v>
      </c>
      <c r="H117" s="1"/>
      <c r="I117" s="1"/>
      <c r="J117" s="2">
        <v>0</v>
      </c>
      <c r="K117" s="2">
        <v>4500</v>
      </c>
      <c r="L117" s="2">
        <f t="shared" si="16"/>
        <v>-4500</v>
      </c>
      <c r="M117" s="15">
        <f t="shared" si="17"/>
        <v>0</v>
      </c>
    </row>
    <row r="118" spans="1:13">
      <c r="A118" s="1"/>
      <c r="B118" s="1"/>
      <c r="C118" s="1"/>
      <c r="D118" s="1"/>
      <c r="E118" s="1"/>
      <c r="F118" s="1"/>
      <c r="G118" s="1" t="s">
        <v>206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>
      <c r="A119" s="1"/>
      <c r="B119" s="1"/>
      <c r="C119" s="1"/>
      <c r="D119" s="1"/>
      <c r="E119" s="1"/>
      <c r="F119" s="1"/>
      <c r="G119" s="1" t="s">
        <v>207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>
      <c r="A120" s="1"/>
      <c r="B120" s="1"/>
      <c r="C120" s="1"/>
      <c r="D120" s="1"/>
      <c r="E120" s="1"/>
      <c r="F120" s="1" t="s">
        <v>208</v>
      </c>
      <c r="G120" s="1"/>
      <c r="H120" s="1"/>
      <c r="I120" s="1"/>
      <c r="J120" s="2">
        <f>ROUND(SUM(J114:J119),5)</f>
        <v>14546.5</v>
      </c>
      <c r="K120" s="2">
        <f>ROUND(SUM(K114:K119),5)</f>
        <v>34820</v>
      </c>
      <c r="L120" s="2">
        <f t="shared" si="16"/>
        <v>-20273.5</v>
      </c>
      <c r="M120" s="15">
        <f t="shared" si="17"/>
        <v>0.41776000000000002</v>
      </c>
    </row>
    <row r="121" spans="1:13">
      <c r="A121" s="1"/>
      <c r="B121" s="1"/>
      <c r="C121" s="1"/>
      <c r="D121" s="1"/>
      <c r="E121" s="1"/>
      <c r="F121" s="1" t="s">
        <v>209</v>
      </c>
      <c r="G121" s="1"/>
      <c r="H121" s="1"/>
      <c r="I121" s="1"/>
      <c r="J121" s="2"/>
      <c r="K121" s="2"/>
      <c r="L121" s="2"/>
      <c r="M121" s="15"/>
    </row>
    <row r="122" spans="1:13">
      <c r="A122" s="1"/>
      <c r="B122" s="1"/>
      <c r="C122" s="1"/>
      <c r="D122" s="1"/>
      <c r="E122" s="1"/>
      <c r="F122" s="1"/>
      <c r="G122" s="1" t="s">
        <v>210</v>
      </c>
      <c r="H122" s="1"/>
      <c r="I122" s="1"/>
      <c r="J122" s="2">
        <v>1000</v>
      </c>
      <c r="K122" s="2">
        <v>6000</v>
      </c>
      <c r="L122" s="2">
        <f>ROUND((J122-K122),5)</f>
        <v>-5000</v>
      </c>
      <c r="M122" s="15">
        <f>ROUND(IF(K122=0, IF(J122=0, 0, 1), J122/K122),5)</f>
        <v>0.16667000000000001</v>
      </c>
    </row>
    <row r="123" spans="1:13">
      <c r="A123" s="1"/>
      <c r="B123" s="1"/>
      <c r="C123" s="1"/>
      <c r="D123" s="1"/>
      <c r="E123" s="1"/>
      <c r="F123" s="1"/>
      <c r="G123" s="1" t="s">
        <v>211</v>
      </c>
      <c r="H123" s="1"/>
      <c r="I123" s="1"/>
      <c r="J123" s="2"/>
      <c r="K123" s="2"/>
      <c r="L123" s="2"/>
      <c r="M123" s="15"/>
    </row>
    <row r="124" spans="1:13">
      <c r="A124" s="1"/>
      <c r="B124" s="1"/>
      <c r="C124" s="1"/>
      <c r="D124" s="1"/>
      <c r="E124" s="1"/>
      <c r="F124" s="1"/>
      <c r="G124" s="1"/>
      <c r="H124" s="1" t="s">
        <v>212</v>
      </c>
      <c r="I124" s="1"/>
      <c r="J124" s="2"/>
      <c r="K124" s="2"/>
      <c r="L124" s="2"/>
      <c r="M124" s="15"/>
    </row>
    <row r="125" spans="1:13">
      <c r="A125" s="1"/>
      <c r="B125" s="1"/>
      <c r="C125" s="1"/>
      <c r="D125" s="1"/>
      <c r="E125" s="1"/>
      <c r="F125" s="1"/>
      <c r="G125" s="1"/>
      <c r="H125" s="1"/>
      <c r="I125" s="1" t="s">
        <v>213</v>
      </c>
      <c r="J125" s="2">
        <v>1398.24</v>
      </c>
      <c r="K125" s="2">
        <v>4500</v>
      </c>
      <c r="L125" s="2">
        <f>ROUND((J125-K125),5)</f>
        <v>-3101.76</v>
      </c>
      <c r="M125" s="15">
        <f>ROUND(IF(K125=0, IF(J125=0, 0, 1), J125/K125),5)</f>
        <v>0.31072</v>
      </c>
    </row>
    <row r="126" spans="1:13" ht="15.75" thickBot="1">
      <c r="A126" s="1"/>
      <c r="B126" s="1"/>
      <c r="C126" s="1"/>
      <c r="D126" s="1"/>
      <c r="E126" s="1"/>
      <c r="F126" s="1"/>
      <c r="G126" s="1"/>
      <c r="H126" s="1"/>
      <c r="I126" s="1" t="s">
        <v>214</v>
      </c>
      <c r="J126" s="4">
        <v>5811.62</v>
      </c>
      <c r="K126" s="4">
        <v>8000</v>
      </c>
      <c r="L126" s="4">
        <f>ROUND((J126-K126),5)</f>
        <v>-2188.38</v>
      </c>
      <c r="M126" s="18">
        <f>ROUND(IF(K126=0, IF(J126=0, 0, 1), J126/K126),5)</f>
        <v>0.72645000000000004</v>
      </c>
    </row>
    <row r="127" spans="1:13">
      <c r="A127" s="1"/>
      <c r="B127" s="1"/>
      <c r="C127" s="1"/>
      <c r="D127" s="1"/>
      <c r="E127" s="1"/>
      <c r="F127" s="1"/>
      <c r="G127" s="1"/>
      <c r="H127" s="1" t="s">
        <v>215</v>
      </c>
      <c r="I127" s="1"/>
      <c r="J127" s="2">
        <f>ROUND(SUM(J124:J126),5)</f>
        <v>7209.86</v>
      </c>
      <c r="K127" s="2">
        <f>ROUND(SUM(K124:K126),5)</f>
        <v>12500</v>
      </c>
      <c r="L127" s="2">
        <f>ROUND((J127-K127),5)</f>
        <v>-5290.14</v>
      </c>
      <c r="M127" s="15">
        <f>ROUND(IF(K127=0, IF(J127=0, 0, 1), J127/K127),5)</f>
        <v>0.57679000000000002</v>
      </c>
    </row>
    <row r="128" spans="1:13">
      <c r="A128" s="1"/>
      <c r="B128" s="1"/>
      <c r="C128" s="1"/>
      <c r="D128" s="1"/>
      <c r="E128" s="1"/>
      <c r="F128" s="1"/>
      <c r="G128" s="1"/>
      <c r="H128" s="1" t="s">
        <v>216</v>
      </c>
      <c r="I128" s="1"/>
      <c r="J128" s="2"/>
      <c r="K128" s="2"/>
      <c r="L128" s="2"/>
      <c r="M128" s="15"/>
    </row>
    <row r="129" spans="1:13">
      <c r="A129" s="1"/>
      <c r="B129" s="1"/>
      <c r="C129" s="1"/>
      <c r="D129" s="1"/>
      <c r="E129" s="1"/>
      <c r="F129" s="1"/>
      <c r="G129" s="1"/>
      <c r="H129" s="1"/>
      <c r="I129" s="1" t="s">
        <v>217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>
      <c r="A130" s="1"/>
      <c r="B130" s="1"/>
      <c r="C130" s="1"/>
      <c r="D130" s="1"/>
      <c r="E130" s="1"/>
      <c r="F130" s="1"/>
      <c r="G130" s="1"/>
      <c r="H130" s="1"/>
      <c r="I130" s="1" t="s">
        <v>218</v>
      </c>
      <c r="J130" s="4">
        <v>889.64</v>
      </c>
      <c r="K130" s="4">
        <v>7000</v>
      </c>
      <c r="L130" s="4">
        <f>ROUND((J130-K130),5)</f>
        <v>-6110.36</v>
      </c>
      <c r="M130" s="18">
        <f>ROUND(IF(K130=0, IF(J130=0, 0, 1), J130/K130),5)</f>
        <v>0.12709000000000001</v>
      </c>
    </row>
    <row r="131" spans="1:13">
      <c r="A131" s="1"/>
      <c r="B131" s="1"/>
      <c r="C131" s="1"/>
      <c r="D131" s="1"/>
      <c r="E131" s="1"/>
      <c r="F131" s="1"/>
      <c r="G131" s="1"/>
      <c r="H131" s="1" t="s">
        <v>219</v>
      </c>
      <c r="I131" s="1"/>
      <c r="J131" s="2">
        <f>ROUND(SUM(J128:J130),5)</f>
        <v>889.64</v>
      </c>
      <c r="K131" s="2">
        <f>ROUND(SUM(K128:K130),5)</f>
        <v>7000</v>
      </c>
      <c r="L131" s="2">
        <f>ROUND((J131-K131),5)</f>
        <v>-6110.36</v>
      </c>
      <c r="M131" s="15">
        <f>ROUND(IF(K131=0, IF(J131=0, 0, 1), J131/K131),5)</f>
        <v>0.12709000000000001</v>
      </c>
    </row>
    <row r="132" spans="1:13">
      <c r="A132" s="1"/>
      <c r="B132" s="1"/>
      <c r="C132" s="1"/>
      <c r="D132" s="1"/>
      <c r="E132" s="1"/>
      <c r="F132" s="1"/>
      <c r="G132" s="1"/>
      <c r="H132" s="1" t="s">
        <v>220</v>
      </c>
      <c r="I132" s="1"/>
      <c r="J132" s="2"/>
      <c r="K132" s="2"/>
      <c r="L132" s="2"/>
      <c r="M132" s="15"/>
    </row>
    <row r="133" spans="1:13">
      <c r="A133" s="1"/>
      <c r="B133" s="1"/>
      <c r="C133" s="1"/>
      <c r="D133" s="1"/>
      <c r="E133" s="1"/>
      <c r="F133" s="1"/>
      <c r="G133" s="1"/>
      <c r="H133" s="1"/>
      <c r="I133" s="1" t="s">
        <v>221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>
      <c r="A134" s="1"/>
      <c r="B134" s="1"/>
      <c r="C134" s="1"/>
      <c r="D134" s="1"/>
      <c r="E134" s="1"/>
      <c r="F134" s="1"/>
      <c r="G134" s="1"/>
      <c r="H134" s="1"/>
      <c r="I134" s="1" t="s">
        <v>222</v>
      </c>
      <c r="J134" s="4">
        <v>0</v>
      </c>
      <c r="K134" s="4">
        <v>6500</v>
      </c>
      <c r="L134" s="4">
        <f t="shared" si="18"/>
        <v>-6500</v>
      </c>
      <c r="M134" s="18">
        <f t="shared" si="19"/>
        <v>0</v>
      </c>
    </row>
    <row r="135" spans="1:13">
      <c r="A135" s="1"/>
      <c r="B135" s="1"/>
      <c r="C135" s="1"/>
      <c r="D135" s="1"/>
      <c r="E135" s="1"/>
      <c r="F135" s="1"/>
      <c r="G135" s="1"/>
      <c r="H135" s="1" t="s">
        <v>223</v>
      </c>
      <c r="I135" s="1"/>
      <c r="J135" s="2">
        <f>ROUND(SUM(J132:J134),5)</f>
        <v>0</v>
      </c>
      <c r="K135" s="2">
        <f>ROUND(SUM(K132:K134),5)</f>
        <v>6500</v>
      </c>
      <c r="L135" s="2">
        <f t="shared" si="18"/>
        <v>-6500</v>
      </c>
      <c r="M135" s="15">
        <f t="shared" si="19"/>
        <v>0</v>
      </c>
    </row>
    <row r="136" spans="1:13" ht="15.75" thickBot="1">
      <c r="A136" s="1"/>
      <c r="B136" s="1"/>
      <c r="C136" s="1"/>
      <c r="D136" s="1"/>
      <c r="E136" s="1"/>
      <c r="F136" s="1"/>
      <c r="G136" s="1"/>
      <c r="H136" s="1" t="s">
        <v>224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>
      <c r="A137" s="1"/>
      <c r="B137" s="1"/>
      <c r="C137" s="1"/>
      <c r="D137" s="1"/>
      <c r="E137" s="1"/>
      <c r="F137" s="1"/>
      <c r="G137" s="1" t="s">
        <v>225</v>
      </c>
      <c r="H137" s="1"/>
      <c r="I137" s="1"/>
      <c r="J137" s="2">
        <f>ROUND(J123+J127+J131+SUM(J135:J136),5)</f>
        <v>8099.5</v>
      </c>
      <c r="K137" s="2">
        <f>ROUND(K123+K127+K131+SUM(K135:K136),5)</f>
        <v>26000</v>
      </c>
      <c r="L137" s="2">
        <f t="shared" si="18"/>
        <v>-17900.5</v>
      </c>
      <c r="M137" s="15">
        <f t="shared" si="19"/>
        <v>0.31152000000000002</v>
      </c>
    </row>
    <row r="138" spans="1:13">
      <c r="A138" s="1"/>
      <c r="B138" s="1"/>
      <c r="C138" s="1"/>
      <c r="D138" s="1"/>
      <c r="E138" s="1"/>
      <c r="F138" s="1"/>
      <c r="G138" s="1" t="s">
        <v>226</v>
      </c>
      <c r="H138" s="1"/>
      <c r="I138" s="1"/>
      <c r="J138" s="2">
        <v>1238.48</v>
      </c>
      <c r="K138" s="2">
        <v>0</v>
      </c>
      <c r="L138" s="2">
        <f t="shared" si="18"/>
        <v>1238.48</v>
      </c>
      <c r="M138" s="15">
        <f t="shared" si="19"/>
        <v>1</v>
      </c>
    </row>
    <row r="139" spans="1:13">
      <c r="A139" s="1"/>
      <c r="B139" s="1"/>
      <c r="C139" s="1"/>
      <c r="D139" s="1"/>
      <c r="E139" s="1"/>
      <c r="F139" s="1"/>
      <c r="G139" s="1" t="s">
        <v>227</v>
      </c>
      <c r="H139" s="1"/>
      <c r="I139" s="1"/>
      <c r="J139" s="2"/>
      <c r="K139" s="2"/>
      <c r="L139" s="2"/>
      <c r="M139" s="15"/>
    </row>
    <row r="140" spans="1:13">
      <c r="A140" s="1"/>
      <c r="B140" s="1"/>
      <c r="C140" s="1"/>
      <c r="D140" s="1"/>
      <c r="E140" s="1"/>
      <c r="F140" s="1"/>
      <c r="G140" s="1"/>
      <c r="H140" s="1" t="s">
        <v>228</v>
      </c>
      <c r="I140" s="1"/>
      <c r="J140" s="2">
        <v>1017.09</v>
      </c>
      <c r="K140" s="2">
        <v>2830</v>
      </c>
      <c r="L140" s="2">
        <f t="shared" ref="L140:L146" si="20">ROUND((J140-K140),5)</f>
        <v>-1812.91</v>
      </c>
      <c r="M140" s="15">
        <f t="shared" ref="M140:M146" si="21">ROUND(IF(K140=0, IF(J140=0, 0, 1), J140/K140),5)</f>
        <v>0.3594</v>
      </c>
    </row>
    <row r="141" spans="1:13">
      <c r="A141" s="1"/>
      <c r="B141" s="1"/>
      <c r="C141" s="1"/>
      <c r="D141" s="1"/>
      <c r="E141" s="1"/>
      <c r="F141" s="1"/>
      <c r="G141" s="1"/>
      <c r="H141" s="1" t="s">
        <v>229</v>
      </c>
      <c r="I141" s="1"/>
      <c r="J141" s="2">
        <v>956.38</v>
      </c>
      <c r="K141" s="2">
        <v>1459</v>
      </c>
      <c r="L141" s="2">
        <f t="shared" si="20"/>
        <v>-502.62</v>
      </c>
      <c r="M141" s="15">
        <f t="shared" si="21"/>
        <v>0.65549999999999997</v>
      </c>
    </row>
    <row r="142" spans="1:13">
      <c r="A142" s="1"/>
      <c r="B142" s="1"/>
      <c r="C142" s="1"/>
      <c r="D142" s="1"/>
      <c r="E142" s="1"/>
      <c r="F142" s="1"/>
      <c r="G142" s="1"/>
      <c r="H142" s="1" t="s">
        <v>230</v>
      </c>
      <c r="I142" s="1"/>
      <c r="J142" s="2">
        <v>2833.08</v>
      </c>
      <c r="K142" s="2">
        <v>5500</v>
      </c>
      <c r="L142" s="2">
        <f t="shared" si="20"/>
        <v>-2666.92</v>
      </c>
      <c r="M142" s="15">
        <f t="shared" si="21"/>
        <v>0.51510999999999996</v>
      </c>
    </row>
    <row r="143" spans="1:13">
      <c r="A143" s="1"/>
      <c r="B143" s="1"/>
      <c r="C143" s="1"/>
      <c r="D143" s="1"/>
      <c r="E143" s="1"/>
      <c r="F143" s="1"/>
      <c r="G143" s="1"/>
      <c r="H143" s="1" t="s">
        <v>231</v>
      </c>
      <c r="I143" s="1"/>
      <c r="J143" s="2">
        <v>700.93</v>
      </c>
      <c r="K143" s="2">
        <v>1200</v>
      </c>
      <c r="L143" s="2">
        <f t="shared" si="20"/>
        <v>-499.07</v>
      </c>
      <c r="M143" s="15">
        <f t="shared" si="21"/>
        <v>0.58411000000000002</v>
      </c>
    </row>
    <row r="144" spans="1:13">
      <c r="A144" s="1"/>
      <c r="B144" s="1"/>
      <c r="C144" s="1"/>
      <c r="D144" s="1"/>
      <c r="E144" s="1"/>
      <c r="F144" s="1"/>
      <c r="G144" s="1"/>
      <c r="H144" s="1" t="s">
        <v>232</v>
      </c>
      <c r="I144" s="1"/>
      <c r="J144" s="2">
        <v>700.93</v>
      </c>
      <c r="K144" s="2">
        <v>1200</v>
      </c>
      <c r="L144" s="2">
        <f t="shared" si="20"/>
        <v>-499.07</v>
      </c>
      <c r="M144" s="15">
        <f t="shared" si="21"/>
        <v>0.58411000000000002</v>
      </c>
    </row>
    <row r="145" spans="1:13" ht="15.75" thickBot="1">
      <c r="A145" s="1"/>
      <c r="B145" s="1"/>
      <c r="C145" s="1"/>
      <c r="D145" s="1"/>
      <c r="E145" s="1"/>
      <c r="F145" s="1"/>
      <c r="G145" s="1"/>
      <c r="H145" s="1" t="s">
        <v>233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>
      <c r="A146" s="1"/>
      <c r="B146" s="1"/>
      <c r="C146" s="1"/>
      <c r="D146" s="1"/>
      <c r="E146" s="1"/>
      <c r="F146" s="1"/>
      <c r="G146" s="1" t="s">
        <v>234</v>
      </c>
      <c r="H146" s="1"/>
      <c r="I146" s="1"/>
      <c r="J146" s="2">
        <f>ROUND(SUM(J139:J145),5)</f>
        <v>6208.41</v>
      </c>
      <c r="K146" s="2">
        <f>ROUND(SUM(K139:K145),5)</f>
        <v>12189</v>
      </c>
      <c r="L146" s="2">
        <f t="shared" si="20"/>
        <v>-5980.59</v>
      </c>
      <c r="M146" s="15">
        <f t="shared" si="21"/>
        <v>0.50934999999999997</v>
      </c>
    </row>
    <row r="147" spans="1:13">
      <c r="A147" s="1"/>
      <c r="B147" s="1"/>
      <c r="C147" s="1"/>
      <c r="D147" s="1"/>
      <c r="E147" s="1"/>
      <c r="F147" s="1"/>
      <c r="G147" s="1" t="s">
        <v>235</v>
      </c>
      <c r="H147" s="1"/>
      <c r="I147" s="1"/>
      <c r="J147" s="2"/>
      <c r="K147" s="2"/>
      <c r="L147" s="2"/>
      <c r="M147" s="15"/>
    </row>
    <row r="148" spans="1:13">
      <c r="A148" s="1"/>
      <c r="B148" s="1"/>
      <c r="C148" s="1"/>
      <c r="D148" s="1"/>
      <c r="E148" s="1"/>
      <c r="F148" s="1"/>
      <c r="G148" s="1"/>
      <c r="H148" s="1" t="s">
        <v>236</v>
      </c>
      <c r="I148" s="1"/>
      <c r="J148" s="2"/>
      <c r="K148" s="2"/>
      <c r="L148" s="2"/>
      <c r="M148" s="15"/>
    </row>
    <row r="149" spans="1:13">
      <c r="A149" s="1"/>
      <c r="B149" s="1"/>
      <c r="C149" s="1"/>
      <c r="D149" s="1"/>
      <c r="E149" s="1"/>
      <c r="F149" s="1"/>
      <c r="G149" s="1"/>
      <c r="H149" s="1"/>
      <c r="I149" s="1" t="s">
        <v>237</v>
      </c>
      <c r="J149" s="2">
        <v>9286.23</v>
      </c>
      <c r="K149" s="2">
        <v>15000</v>
      </c>
      <c r="L149" s="2">
        <f t="shared" ref="L149:L162" si="22">ROUND((J149-K149),5)</f>
        <v>-5713.77</v>
      </c>
      <c r="M149" s="15">
        <f t="shared" ref="M149:M162" si="23">ROUND(IF(K149=0, IF(J149=0, 0, 1), J149/K149),5)</f>
        <v>0.61907999999999996</v>
      </c>
    </row>
    <row r="150" spans="1:13">
      <c r="A150" s="1"/>
      <c r="B150" s="1"/>
      <c r="C150" s="1"/>
      <c r="D150" s="1"/>
      <c r="E150" s="1"/>
      <c r="F150" s="1"/>
      <c r="G150" s="1"/>
      <c r="H150" s="1"/>
      <c r="I150" s="1" t="s">
        <v>238</v>
      </c>
      <c r="J150" s="2">
        <v>1374.84</v>
      </c>
      <c r="K150" s="2">
        <v>3000</v>
      </c>
      <c r="L150" s="2">
        <f t="shared" si="22"/>
        <v>-1625.16</v>
      </c>
      <c r="M150" s="15">
        <f t="shared" si="23"/>
        <v>0.45828000000000002</v>
      </c>
    </row>
    <row r="151" spans="1:13">
      <c r="A151" s="1"/>
      <c r="B151" s="1"/>
      <c r="C151" s="1"/>
      <c r="D151" s="1"/>
      <c r="E151" s="1"/>
      <c r="F151" s="1"/>
      <c r="G151" s="1"/>
      <c r="H151" s="1"/>
      <c r="I151" s="1" t="s">
        <v>239</v>
      </c>
      <c r="J151" s="2">
        <v>956.31</v>
      </c>
      <c r="K151" s="2">
        <v>2000</v>
      </c>
      <c r="L151" s="2">
        <f t="shared" si="22"/>
        <v>-1043.69</v>
      </c>
      <c r="M151" s="15">
        <f t="shared" si="23"/>
        <v>0.47815999999999997</v>
      </c>
    </row>
    <row r="152" spans="1:13" ht="15.75" thickBot="1">
      <c r="A152" s="1"/>
      <c r="B152" s="1"/>
      <c r="C152" s="1"/>
      <c r="D152" s="1"/>
      <c r="E152" s="1"/>
      <c r="F152" s="1"/>
      <c r="G152" s="1"/>
      <c r="H152" s="1"/>
      <c r="I152" s="1" t="s">
        <v>240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>
      <c r="A153" s="1"/>
      <c r="B153" s="1"/>
      <c r="C153" s="1"/>
      <c r="D153" s="1"/>
      <c r="E153" s="1"/>
      <c r="F153" s="1"/>
      <c r="G153" s="1"/>
      <c r="H153" s="1" t="s">
        <v>241</v>
      </c>
      <c r="I153" s="1"/>
      <c r="J153" s="2">
        <f>ROUND(SUM(J148:J152),5)</f>
        <v>11617.38</v>
      </c>
      <c r="K153" s="2">
        <f>ROUND(SUM(K148:K152),5)</f>
        <v>20000</v>
      </c>
      <c r="L153" s="2">
        <f t="shared" si="22"/>
        <v>-8382.6200000000008</v>
      </c>
      <c r="M153" s="15">
        <f t="shared" si="23"/>
        <v>0.58087</v>
      </c>
    </row>
    <row r="154" spans="1:13">
      <c r="A154" s="1"/>
      <c r="B154" s="1"/>
      <c r="C154" s="1"/>
      <c r="D154" s="1"/>
      <c r="E154" s="1"/>
      <c r="F154" s="1"/>
      <c r="G154" s="1"/>
      <c r="H154" s="1" t="s">
        <v>242</v>
      </c>
      <c r="I154" s="1"/>
      <c r="J154" s="2">
        <v>1278.55</v>
      </c>
      <c r="K154" s="2">
        <v>2000</v>
      </c>
      <c r="L154" s="2">
        <f t="shared" si="22"/>
        <v>-721.45</v>
      </c>
      <c r="M154" s="15">
        <f t="shared" si="23"/>
        <v>0.63927999999999996</v>
      </c>
    </row>
    <row r="155" spans="1:13">
      <c r="A155" s="1"/>
      <c r="B155" s="1"/>
      <c r="C155" s="1"/>
      <c r="D155" s="1"/>
      <c r="E155" s="1"/>
      <c r="F155" s="1"/>
      <c r="G155" s="1"/>
      <c r="H155" s="1" t="s">
        <v>243</v>
      </c>
      <c r="I155" s="1"/>
      <c r="J155" s="2">
        <v>1367.58</v>
      </c>
      <c r="K155" s="2">
        <v>2200</v>
      </c>
      <c r="L155" s="2">
        <f t="shared" si="22"/>
        <v>-832.42</v>
      </c>
      <c r="M155" s="15">
        <f t="shared" si="23"/>
        <v>0.62163000000000002</v>
      </c>
    </row>
    <row r="156" spans="1:13" ht="15.75" thickBot="1">
      <c r="A156" s="1"/>
      <c r="B156" s="1"/>
      <c r="C156" s="1"/>
      <c r="D156" s="1"/>
      <c r="E156" s="1"/>
      <c r="F156" s="1"/>
      <c r="G156" s="1"/>
      <c r="H156" s="1" t="s">
        <v>244</v>
      </c>
      <c r="I156" s="1"/>
      <c r="J156" s="4">
        <v>0</v>
      </c>
      <c r="K156" s="4">
        <v>0</v>
      </c>
      <c r="L156" s="4">
        <f t="shared" si="22"/>
        <v>0</v>
      </c>
      <c r="M156" s="18">
        <f t="shared" si="23"/>
        <v>0</v>
      </c>
    </row>
    <row r="157" spans="1:13">
      <c r="A157" s="1"/>
      <c r="B157" s="1"/>
      <c r="C157" s="1"/>
      <c r="D157" s="1"/>
      <c r="E157" s="1"/>
      <c r="F157" s="1"/>
      <c r="G157" s="1" t="s">
        <v>245</v>
      </c>
      <c r="H157" s="1"/>
      <c r="I157" s="1"/>
      <c r="J157" s="2">
        <f>ROUND(J147+SUM(J153:J156),5)</f>
        <v>14263.51</v>
      </c>
      <c r="K157" s="2">
        <f>ROUND(K147+SUM(K153:K156),5)</f>
        <v>24200</v>
      </c>
      <c r="L157" s="2">
        <f t="shared" si="22"/>
        <v>-9936.49</v>
      </c>
      <c r="M157" s="15">
        <f t="shared" si="23"/>
        <v>0.58940000000000003</v>
      </c>
    </row>
    <row r="158" spans="1:13">
      <c r="A158" s="1"/>
      <c r="B158" s="1"/>
      <c r="C158" s="1"/>
      <c r="D158" s="1"/>
      <c r="E158" s="1"/>
      <c r="F158" s="1"/>
      <c r="G158" s="1" t="s">
        <v>246</v>
      </c>
      <c r="H158" s="1"/>
      <c r="I158" s="1"/>
      <c r="J158" s="2">
        <v>1464</v>
      </c>
      <c r="K158" s="2">
        <v>2073</v>
      </c>
      <c r="L158" s="2">
        <f t="shared" si="22"/>
        <v>-609</v>
      </c>
      <c r="M158" s="15">
        <f t="shared" si="23"/>
        <v>0.70621999999999996</v>
      </c>
    </row>
    <row r="159" spans="1:13" ht="15.75" thickBot="1">
      <c r="A159" s="1"/>
      <c r="B159" s="1"/>
      <c r="C159" s="1"/>
      <c r="D159" s="1"/>
      <c r="E159" s="1"/>
      <c r="F159" s="1"/>
      <c r="G159" s="1" t="s">
        <v>247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>
      <c r="A160" s="1"/>
      <c r="B160" s="1"/>
      <c r="C160" s="1"/>
      <c r="D160" s="1"/>
      <c r="E160" s="1"/>
      <c r="F160" s="1" t="s">
        <v>248</v>
      </c>
      <c r="G160" s="1"/>
      <c r="H160" s="1"/>
      <c r="I160" s="1"/>
      <c r="J160" s="2">
        <f>ROUND(SUM(J121:J122)+SUM(J137:J138)+J146+SUM(J157:J159),5)</f>
        <v>32273.9</v>
      </c>
      <c r="K160" s="2">
        <f>ROUND(SUM(K121:K122)+SUM(K137:K138)+K146+SUM(K157:K159),5)</f>
        <v>70462</v>
      </c>
      <c r="L160" s="2">
        <f t="shared" si="22"/>
        <v>-38188.1</v>
      </c>
      <c r="M160" s="15">
        <f t="shared" si="23"/>
        <v>0.45802999999999999</v>
      </c>
    </row>
    <row r="161" spans="1:13" ht="15.75" thickBot="1">
      <c r="A161" s="1"/>
      <c r="B161" s="1"/>
      <c r="C161" s="1"/>
      <c r="D161" s="1"/>
      <c r="E161" s="1"/>
      <c r="F161" s="1" t="s">
        <v>249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>
      <c r="A162" s="1"/>
      <c r="B162" s="1"/>
      <c r="C162" s="1"/>
      <c r="D162" s="1"/>
      <c r="E162" s="1" t="s">
        <v>250</v>
      </c>
      <c r="F162" s="1"/>
      <c r="G162" s="1"/>
      <c r="H162" s="1"/>
      <c r="I162" s="1"/>
      <c r="J162" s="2">
        <f>ROUND(SUM(J43:J49)+J54+J62+J71+J113+J120+SUM(J160:J161),5)</f>
        <v>751286.13</v>
      </c>
      <c r="K162" s="2">
        <f>ROUND(SUM(K43:K49)+K54+K62+K71+K113+K120+SUM(K160:K161),5)</f>
        <v>1260240.33</v>
      </c>
      <c r="L162" s="2">
        <f t="shared" si="22"/>
        <v>-508954.2</v>
      </c>
      <c r="M162" s="15">
        <f t="shared" si="23"/>
        <v>0.59614999999999996</v>
      </c>
    </row>
    <row r="163" spans="1:13">
      <c r="A163" s="1"/>
      <c r="B163" s="1"/>
      <c r="C163" s="1"/>
      <c r="D163" s="1"/>
      <c r="E163" s="1" t="s">
        <v>251</v>
      </c>
      <c r="F163" s="1"/>
      <c r="G163" s="1"/>
      <c r="H163" s="1"/>
      <c r="I163" s="1"/>
      <c r="J163" s="2"/>
      <c r="K163" s="2"/>
      <c r="L163" s="2"/>
      <c r="M163" s="15"/>
    </row>
    <row r="164" spans="1:13">
      <c r="A164" s="1"/>
      <c r="B164" s="1"/>
      <c r="C164" s="1"/>
      <c r="D164" s="1"/>
      <c r="E164" s="1"/>
      <c r="F164" s="1" t="s">
        <v>252</v>
      </c>
      <c r="G164" s="1"/>
      <c r="H164" s="1"/>
      <c r="I164" s="1"/>
      <c r="J164" s="2">
        <v>3021.43</v>
      </c>
      <c r="K164" s="2">
        <v>5000</v>
      </c>
      <c r="L164" s="2">
        <f>ROUND((J164-K164),5)</f>
        <v>-1978.57</v>
      </c>
      <c r="M164" s="15">
        <f>ROUND(IF(K164=0, IF(J164=0, 0, 1), J164/K164),5)</f>
        <v>0.60428999999999999</v>
      </c>
    </row>
    <row r="165" spans="1:13">
      <c r="A165" s="1"/>
      <c r="B165" s="1"/>
      <c r="C165" s="1"/>
      <c r="D165" s="1"/>
      <c r="E165" s="1"/>
      <c r="F165" s="1" t="s">
        <v>253</v>
      </c>
      <c r="G165" s="1"/>
      <c r="H165" s="1"/>
      <c r="I165" s="1"/>
      <c r="J165" s="2">
        <v>0</v>
      </c>
      <c r="K165" s="2">
        <v>1000</v>
      </c>
      <c r="L165" s="2">
        <f>ROUND((J165-K165),5)</f>
        <v>-1000</v>
      </c>
      <c r="M165" s="15">
        <f>ROUND(IF(K165=0, IF(J165=0, 0, 1), J165/K165),5)</f>
        <v>0</v>
      </c>
    </row>
    <row r="166" spans="1:13" ht="15.75" thickBot="1">
      <c r="A166" s="1"/>
      <c r="B166" s="1"/>
      <c r="C166" s="1"/>
      <c r="D166" s="1"/>
      <c r="E166" s="1"/>
      <c r="F166" s="1" t="s">
        <v>254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>
      <c r="A167" s="1"/>
      <c r="B167" s="1"/>
      <c r="C167" s="1"/>
      <c r="D167" s="1"/>
      <c r="E167" s="1" t="s">
        <v>255</v>
      </c>
      <c r="F167" s="1"/>
      <c r="G167" s="1"/>
      <c r="H167" s="1"/>
      <c r="I167" s="1"/>
      <c r="J167" s="2">
        <f>ROUND(SUM(J163:J166),5)</f>
        <v>3021.43</v>
      </c>
      <c r="K167" s="2">
        <f>ROUND(SUM(K163:K166),5)</f>
        <v>6000</v>
      </c>
      <c r="L167" s="2">
        <f>ROUND((J167-K167),5)</f>
        <v>-2978.57</v>
      </c>
      <c r="M167" s="15">
        <f>ROUND(IF(K167=0, IF(J167=0, 0, 1), J167/K167),5)</f>
        <v>0.50356999999999996</v>
      </c>
    </row>
    <row r="168" spans="1:13">
      <c r="A168" s="1"/>
      <c r="B168" s="1"/>
      <c r="C168" s="1"/>
      <c r="D168" s="1"/>
      <c r="E168" s="1" t="s">
        <v>256</v>
      </c>
      <c r="F168" s="1"/>
      <c r="G168" s="1"/>
      <c r="H168" s="1"/>
      <c r="I168" s="1"/>
      <c r="J168" s="2"/>
      <c r="K168" s="2"/>
      <c r="L168" s="2"/>
      <c r="M168" s="15"/>
    </row>
    <row r="169" spans="1:13">
      <c r="A169" s="1"/>
      <c r="B169" s="1"/>
      <c r="C169" s="1"/>
      <c r="D169" s="1"/>
      <c r="E169" s="1"/>
      <c r="F169" s="1" t="s">
        <v>257</v>
      </c>
      <c r="G169" s="1"/>
      <c r="H169" s="1"/>
      <c r="I169" s="1"/>
      <c r="J169" s="2">
        <v>216.95</v>
      </c>
      <c r="K169" s="2">
        <v>8000</v>
      </c>
      <c r="L169" s="2">
        <f t="shared" ref="L169:L175" si="24">ROUND((J169-K169),5)</f>
        <v>-7783.05</v>
      </c>
      <c r="M169" s="15">
        <f t="shared" ref="M169:M175" si="25">ROUND(IF(K169=0, IF(J169=0, 0, 1), J169/K169),5)</f>
        <v>2.7119999999999998E-2</v>
      </c>
    </row>
    <row r="170" spans="1:13">
      <c r="A170" s="1"/>
      <c r="B170" s="1"/>
      <c r="C170" s="1"/>
      <c r="D170" s="1"/>
      <c r="E170" s="1"/>
      <c r="F170" s="1" t="s">
        <v>258</v>
      </c>
      <c r="G170" s="1"/>
      <c r="H170" s="1"/>
      <c r="I170" s="1"/>
      <c r="J170" s="2">
        <v>3427.78</v>
      </c>
      <c r="K170" s="2">
        <v>11000</v>
      </c>
      <c r="L170" s="2">
        <f t="shared" si="24"/>
        <v>-7572.22</v>
      </c>
      <c r="M170" s="15">
        <f t="shared" si="25"/>
        <v>0.31162000000000001</v>
      </c>
    </row>
    <row r="171" spans="1:13">
      <c r="A171" s="1"/>
      <c r="B171" s="1"/>
      <c r="C171" s="1"/>
      <c r="D171" s="1"/>
      <c r="E171" s="1"/>
      <c r="F171" s="1" t="s">
        <v>259</v>
      </c>
      <c r="G171" s="1"/>
      <c r="H171" s="1"/>
      <c r="I171" s="1"/>
      <c r="J171" s="2">
        <v>1265.26</v>
      </c>
      <c r="K171" s="2">
        <v>1500</v>
      </c>
      <c r="L171" s="2">
        <f t="shared" si="24"/>
        <v>-234.74</v>
      </c>
      <c r="M171" s="15">
        <f t="shared" si="25"/>
        <v>0.84350999999999998</v>
      </c>
    </row>
    <row r="172" spans="1:13">
      <c r="A172" s="1"/>
      <c r="B172" s="1"/>
      <c r="C172" s="1"/>
      <c r="D172" s="1"/>
      <c r="E172" s="1"/>
      <c r="F172" s="1" t="s">
        <v>260</v>
      </c>
      <c r="G172" s="1"/>
      <c r="H172" s="1"/>
      <c r="I172" s="1"/>
      <c r="J172" s="2">
        <v>-2295</v>
      </c>
      <c r="K172" s="2">
        <v>5000</v>
      </c>
      <c r="L172" s="2">
        <f t="shared" si="24"/>
        <v>-7295</v>
      </c>
      <c r="M172" s="15">
        <f t="shared" si="25"/>
        <v>-0.45900000000000002</v>
      </c>
    </row>
    <row r="173" spans="1:13">
      <c r="A173" s="1"/>
      <c r="B173" s="1"/>
      <c r="C173" s="1"/>
      <c r="D173" s="1"/>
      <c r="E173" s="1"/>
      <c r="F173" s="1" t="s">
        <v>261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>
      <c r="A174" s="1"/>
      <c r="B174" s="1"/>
      <c r="C174" s="1"/>
      <c r="D174" s="1"/>
      <c r="E174" s="1"/>
      <c r="F174" s="1" t="s">
        <v>262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>
      <c r="A175" s="1"/>
      <c r="B175" s="1"/>
      <c r="C175" s="1"/>
      <c r="D175" s="1"/>
      <c r="E175" s="1" t="s">
        <v>263</v>
      </c>
      <c r="F175" s="1"/>
      <c r="G175" s="1"/>
      <c r="H175" s="1"/>
      <c r="I175" s="1"/>
      <c r="J175" s="2">
        <f>ROUND(SUM(J168:J174),5)</f>
        <v>2614.9899999999998</v>
      </c>
      <c r="K175" s="2">
        <f>ROUND(SUM(K168:K174),5)</f>
        <v>25500</v>
      </c>
      <c r="L175" s="2">
        <f t="shared" si="24"/>
        <v>-22885.01</v>
      </c>
      <c r="M175" s="15">
        <f t="shared" si="25"/>
        <v>0.10255</v>
      </c>
    </row>
    <row r="176" spans="1:13">
      <c r="A176" s="1"/>
      <c r="B176" s="1"/>
      <c r="C176" s="1"/>
      <c r="D176" s="1"/>
      <c r="E176" s="1" t="s">
        <v>264</v>
      </c>
      <c r="F176" s="1"/>
      <c r="G176" s="1"/>
      <c r="H176" s="1"/>
      <c r="I176" s="1"/>
      <c r="J176" s="2"/>
      <c r="K176" s="2"/>
      <c r="L176" s="2"/>
      <c r="M176" s="15"/>
    </row>
    <row r="177" spans="1:13">
      <c r="A177" s="1"/>
      <c r="B177" s="1"/>
      <c r="C177" s="1"/>
      <c r="D177" s="1"/>
      <c r="E177" s="1"/>
      <c r="F177" s="1" t="s">
        <v>265</v>
      </c>
      <c r="G177" s="1"/>
      <c r="H177" s="1"/>
      <c r="I177" s="1"/>
      <c r="J177" s="2">
        <v>727.82</v>
      </c>
      <c r="K177" s="2">
        <v>0</v>
      </c>
      <c r="L177" s="2">
        <f>ROUND((J177-K177),5)</f>
        <v>727.82</v>
      </c>
      <c r="M177" s="15">
        <f>ROUND(IF(K177=0, IF(J177=0, 0, 1), J177/K177),5)</f>
        <v>1</v>
      </c>
    </row>
    <row r="178" spans="1:13">
      <c r="A178" s="1"/>
      <c r="B178" s="1"/>
      <c r="C178" s="1"/>
      <c r="D178" s="1"/>
      <c r="E178" s="1"/>
      <c r="F178" s="1" t="s">
        <v>266</v>
      </c>
      <c r="G178" s="1"/>
      <c r="H178" s="1"/>
      <c r="I178" s="1"/>
      <c r="J178" s="2">
        <v>0</v>
      </c>
      <c r="K178" s="2">
        <v>1000</v>
      </c>
      <c r="L178" s="2">
        <f>ROUND((J178-K178),5)</f>
        <v>-1000</v>
      </c>
      <c r="M178" s="15">
        <f>ROUND(IF(K178=0, IF(J178=0, 0, 1), J178/K178),5)</f>
        <v>0</v>
      </c>
    </row>
    <row r="179" spans="1:13">
      <c r="A179" s="1"/>
      <c r="B179" s="1"/>
      <c r="C179" s="1"/>
      <c r="D179" s="1"/>
      <c r="E179" s="1"/>
      <c r="F179" s="1" t="s">
        <v>267</v>
      </c>
      <c r="G179" s="1"/>
      <c r="H179" s="1"/>
      <c r="I179" s="1"/>
      <c r="J179" s="2">
        <v>5431.92</v>
      </c>
      <c r="K179" s="2">
        <v>8500</v>
      </c>
      <c r="L179" s="2">
        <f>ROUND((J179-K179),5)</f>
        <v>-3068.08</v>
      </c>
      <c r="M179" s="15">
        <f>ROUND(IF(K179=0, IF(J179=0, 0, 1), J179/K179),5)</f>
        <v>0.63905000000000001</v>
      </c>
    </row>
    <row r="180" spans="1:13">
      <c r="A180" s="1"/>
      <c r="B180" s="1"/>
      <c r="C180" s="1"/>
      <c r="D180" s="1"/>
      <c r="E180" s="1"/>
      <c r="F180" s="1" t="s">
        <v>268</v>
      </c>
      <c r="G180" s="1"/>
      <c r="H180" s="1"/>
      <c r="I180" s="1"/>
      <c r="J180" s="2"/>
      <c r="K180" s="2"/>
      <c r="L180" s="2"/>
      <c r="M180" s="15"/>
    </row>
    <row r="181" spans="1:13">
      <c r="A181" s="1"/>
      <c r="B181" s="1"/>
      <c r="C181" s="1"/>
      <c r="D181" s="1"/>
      <c r="E181" s="1"/>
      <c r="F181" s="1"/>
      <c r="G181" s="1" t="s">
        <v>269</v>
      </c>
      <c r="H181" s="1"/>
      <c r="I181" s="1"/>
      <c r="J181" s="2">
        <v>0</v>
      </c>
      <c r="K181" s="2">
        <v>6000</v>
      </c>
      <c r="L181" s="2">
        <f t="shared" ref="L181:L191" si="26">ROUND((J181-K181),5)</f>
        <v>-6000</v>
      </c>
      <c r="M181" s="15">
        <f t="shared" ref="M181:M191" si="27">ROUND(IF(K181=0, IF(J181=0, 0, 1), J181/K181),5)</f>
        <v>0</v>
      </c>
    </row>
    <row r="182" spans="1:13">
      <c r="A182" s="1"/>
      <c r="B182" s="1"/>
      <c r="C182" s="1"/>
      <c r="D182" s="1"/>
      <c r="E182" s="1"/>
      <c r="F182" s="1"/>
      <c r="G182" s="1" t="s">
        <v>270</v>
      </c>
      <c r="H182" s="1"/>
      <c r="I182" s="1"/>
      <c r="J182" s="2">
        <v>8267.59</v>
      </c>
      <c r="K182" s="2">
        <v>11208</v>
      </c>
      <c r="L182" s="2">
        <f t="shared" si="26"/>
        <v>-2940.41</v>
      </c>
      <c r="M182" s="15">
        <f t="shared" si="27"/>
        <v>0.73765000000000003</v>
      </c>
    </row>
    <row r="183" spans="1:13">
      <c r="A183" s="1"/>
      <c r="B183" s="1"/>
      <c r="C183" s="1"/>
      <c r="D183" s="1"/>
      <c r="E183" s="1"/>
      <c r="F183" s="1"/>
      <c r="G183" s="1" t="s">
        <v>271</v>
      </c>
      <c r="H183" s="1"/>
      <c r="I183" s="1"/>
      <c r="J183" s="2">
        <v>571.89</v>
      </c>
      <c r="K183" s="2">
        <v>10000</v>
      </c>
      <c r="L183" s="2">
        <f t="shared" si="26"/>
        <v>-9428.11</v>
      </c>
      <c r="M183" s="15">
        <f t="shared" si="27"/>
        <v>5.7189999999999998E-2</v>
      </c>
    </row>
    <row r="184" spans="1:13">
      <c r="A184" s="1"/>
      <c r="B184" s="1"/>
      <c r="C184" s="1"/>
      <c r="D184" s="1"/>
      <c r="E184" s="1"/>
      <c r="F184" s="1"/>
      <c r="G184" s="1" t="s">
        <v>272</v>
      </c>
      <c r="H184" s="1"/>
      <c r="I184" s="1"/>
      <c r="J184" s="2">
        <v>15163</v>
      </c>
      <c r="K184" s="2">
        <v>24832</v>
      </c>
      <c r="L184" s="2">
        <f t="shared" si="26"/>
        <v>-9669</v>
      </c>
      <c r="M184" s="15">
        <f t="shared" si="27"/>
        <v>0.61062000000000005</v>
      </c>
    </row>
    <row r="185" spans="1:13">
      <c r="A185" s="1"/>
      <c r="B185" s="1"/>
      <c r="C185" s="1"/>
      <c r="D185" s="1"/>
      <c r="E185" s="1"/>
      <c r="F185" s="1"/>
      <c r="G185" s="1" t="s">
        <v>273</v>
      </c>
      <c r="H185" s="1"/>
      <c r="I185" s="1"/>
      <c r="J185" s="2">
        <v>0</v>
      </c>
      <c r="K185" s="2">
        <v>1500</v>
      </c>
      <c r="L185" s="2">
        <f t="shared" si="26"/>
        <v>-1500</v>
      </c>
      <c r="M185" s="15">
        <f t="shared" si="27"/>
        <v>0</v>
      </c>
    </row>
    <row r="186" spans="1:13">
      <c r="A186" s="1"/>
      <c r="B186" s="1"/>
      <c r="C186" s="1"/>
      <c r="D186" s="1"/>
      <c r="E186" s="1"/>
      <c r="F186" s="1"/>
      <c r="G186" s="1" t="s">
        <v>274</v>
      </c>
      <c r="H186" s="1"/>
      <c r="I186" s="1"/>
      <c r="J186" s="2">
        <v>120.82</v>
      </c>
      <c r="K186" s="2">
        <v>2000</v>
      </c>
      <c r="L186" s="2">
        <f t="shared" si="26"/>
        <v>-1879.18</v>
      </c>
      <c r="M186" s="15">
        <f t="shared" si="27"/>
        <v>6.0409999999999998E-2</v>
      </c>
    </row>
    <row r="187" spans="1:13">
      <c r="A187" s="1"/>
      <c r="B187" s="1"/>
      <c r="C187" s="1"/>
      <c r="D187" s="1"/>
      <c r="E187" s="1"/>
      <c r="F187" s="1"/>
      <c r="G187" s="1" t="s">
        <v>275</v>
      </c>
      <c r="H187" s="1"/>
      <c r="I187" s="1"/>
      <c r="J187" s="2">
        <v>1558.92</v>
      </c>
      <c r="K187" s="2">
        <v>3600</v>
      </c>
      <c r="L187" s="2">
        <f t="shared" si="26"/>
        <v>-2041.08</v>
      </c>
      <c r="M187" s="15">
        <f t="shared" si="27"/>
        <v>0.43303000000000003</v>
      </c>
    </row>
    <row r="188" spans="1:13">
      <c r="A188" s="1"/>
      <c r="B188" s="1"/>
      <c r="C188" s="1"/>
      <c r="D188" s="1"/>
      <c r="E188" s="1"/>
      <c r="F188" s="1"/>
      <c r="G188" s="1" t="s">
        <v>276</v>
      </c>
      <c r="H188" s="1"/>
      <c r="I188" s="1"/>
      <c r="J188" s="2">
        <v>2737.96</v>
      </c>
      <c r="K188" s="2">
        <v>3000</v>
      </c>
      <c r="L188" s="2">
        <f t="shared" si="26"/>
        <v>-262.04000000000002</v>
      </c>
      <c r="M188" s="15">
        <f t="shared" si="27"/>
        <v>0.91264999999999996</v>
      </c>
    </row>
    <row r="189" spans="1:13">
      <c r="A189" s="1"/>
      <c r="B189" s="1"/>
      <c r="C189" s="1"/>
      <c r="D189" s="1"/>
      <c r="E189" s="1"/>
      <c r="F189" s="1"/>
      <c r="G189" s="1" t="s">
        <v>277</v>
      </c>
      <c r="H189" s="1"/>
      <c r="I189" s="1"/>
      <c r="J189" s="2">
        <v>0</v>
      </c>
      <c r="K189" s="2">
        <v>1000</v>
      </c>
      <c r="L189" s="2">
        <f t="shared" si="26"/>
        <v>-1000</v>
      </c>
      <c r="M189" s="15">
        <f t="shared" si="27"/>
        <v>0</v>
      </c>
    </row>
    <row r="190" spans="1:13" ht="15.75" thickBot="1">
      <c r="A190" s="1"/>
      <c r="B190" s="1"/>
      <c r="C190" s="1"/>
      <c r="D190" s="1"/>
      <c r="E190" s="1"/>
      <c r="F190" s="1"/>
      <c r="G190" s="1" t="s">
        <v>278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>
      <c r="A191" s="1"/>
      <c r="B191" s="1"/>
      <c r="C191" s="1"/>
      <c r="D191" s="1"/>
      <c r="E191" s="1"/>
      <c r="F191" s="1" t="s">
        <v>279</v>
      </c>
      <c r="G191" s="1"/>
      <c r="H191" s="1"/>
      <c r="I191" s="1"/>
      <c r="J191" s="2">
        <f>ROUND(SUM(J180:J190),5)</f>
        <v>28420.18</v>
      </c>
      <c r="K191" s="2">
        <f>ROUND(SUM(K180:K190),5)</f>
        <v>63140</v>
      </c>
      <c r="L191" s="2">
        <f t="shared" si="26"/>
        <v>-34719.82</v>
      </c>
      <c r="M191" s="15">
        <f t="shared" si="27"/>
        <v>0.45011000000000001</v>
      </c>
    </row>
    <row r="192" spans="1:13">
      <c r="A192" s="1"/>
      <c r="B192" s="1"/>
      <c r="C192" s="1"/>
      <c r="D192" s="1"/>
      <c r="E192" s="1"/>
      <c r="F192" s="1" t="s">
        <v>280</v>
      </c>
      <c r="G192" s="1"/>
      <c r="H192" s="1"/>
      <c r="I192" s="1"/>
      <c r="J192" s="2"/>
      <c r="K192" s="2"/>
      <c r="L192" s="2"/>
      <c r="M192" s="15"/>
    </row>
    <row r="193" spans="1:13">
      <c r="A193" s="1"/>
      <c r="B193" s="1"/>
      <c r="C193" s="1"/>
      <c r="D193" s="1"/>
      <c r="E193" s="1"/>
      <c r="F193" s="1"/>
      <c r="G193" s="1" t="s">
        <v>281</v>
      </c>
      <c r="H193" s="1"/>
      <c r="I193" s="1"/>
      <c r="J193" s="2">
        <v>456.84</v>
      </c>
      <c r="K193" s="2">
        <v>0</v>
      </c>
      <c r="L193" s="2">
        <f t="shared" ref="L193:L221" si="28">ROUND((J193-K193),5)</f>
        <v>456.84</v>
      </c>
      <c r="M193" s="15">
        <f t="shared" ref="M193:M221" si="29">ROUND(IF(K193=0, IF(J193=0, 0, 1), J193/K193),5)</f>
        <v>1</v>
      </c>
    </row>
    <row r="194" spans="1:13">
      <c r="A194" s="1"/>
      <c r="B194" s="1"/>
      <c r="C194" s="1"/>
      <c r="D194" s="1"/>
      <c r="E194" s="1"/>
      <c r="F194" s="1"/>
      <c r="G194" s="1" t="s">
        <v>282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>
      <c r="A195" s="1"/>
      <c r="B195" s="1"/>
      <c r="C195" s="1"/>
      <c r="D195" s="1"/>
      <c r="E195" s="1"/>
      <c r="F195" s="1"/>
      <c r="G195" s="1" t="s">
        <v>283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>
      <c r="A196" s="1"/>
      <c r="B196" s="1"/>
      <c r="C196" s="1"/>
      <c r="D196" s="1"/>
      <c r="E196" s="1"/>
      <c r="F196" s="1"/>
      <c r="G196" s="1" t="s">
        <v>284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>
      <c r="A197" s="1"/>
      <c r="B197" s="1"/>
      <c r="C197" s="1"/>
      <c r="D197" s="1"/>
      <c r="E197" s="1"/>
      <c r="F197" s="1"/>
      <c r="G197" s="1" t="s">
        <v>285</v>
      </c>
      <c r="H197" s="1"/>
      <c r="I197" s="1"/>
      <c r="J197" s="2">
        <v>1226.49</v>
      </c>
      <c r="K197" s="2">
        <v>0</v>
      </c>
      <c r="L197" s="2">
        <f t="shared" si="28"/>
        <v>1226.49</v>
      </c>
      <c r="M197" s="15">
        <f t="shared" si="29"/>
        <v>1</v>
      </c>
    </row>
    <row r="198" spans="1:13">
      <c r="A198" s="1"/>
      <c r="B198" s="1"/>
      <c r="C198" s="1"/>
      <c r="D198" s="1"/>
      <c r="E198" s="1"/>
      <c r="F198" s="1"/>
      <c r="G198" s="1" t="s">
        <v>286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>
      <c r="A199" s="1"/>
      <c r="B199" s="1"/>
      <c r="C199" s="1"/>
      <c r="D199" s="1"/>
      <c r="E199" s="1"/>
      <c r="F199" s="1"/>
      <c r="G199" s="1" t="s">
        <v>287</v>
      </c>
      <c r="H199" s="1"/>
      <c r="I199" s="1"/>
      <c r="J199" s="2">
        <v>48.16</v>
      </c>
      <c r="K199" s="2">
        <v>0</v>
      </c>
      <c r="L199" s="2">
        <f t="shared" si="28"/>
        <v>48.16</v>
      </c>
      <c r="M199" s="15">
        <f t="shared" si="29"/>
        <v>1</v>
      </c>
    </row>
    <row r="200" spans="1:13">
      <c r="A200" s="1"/>
      <c r="B200" s="1"/>
      <c r="C200" s="1"/>
      <c r="D200" s="1"/>
      <c r="E200" s="1"/>
      <c r="F200" s="1"/>
      <c r="G200" s="1" t="s">
        <v>288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>
      <c r="A201" s="1"/>
      <c r="B201" s="1"/>
      <c r="C201" s="1"/>
      <c r="D201" s="1"/>
      <c r="E201" s="1"/>
      <c r="F201" s="1"/>
      <c r="G201" s="1" t="s">
        <v>289</v>
      </c>
      <c r="H201" s="1"/>
      <c r="I201" s="1"/>
      <c r="J201" s="2">
        <v>2426.36</v>
      </c>
      <c r="K201" s="2">
        <v>0</v>
      </c>
      <c r="L201" s="2">
        <f t="shared" si="28"/>
        <v>2426.36</v>
      </c>
      <c r="M201" s="15">
        <f t="shared" si="29"/>
        <v>1</v>
      </c>
    </row>
    <row r="202" spans="1:13">
      <c r="A202" s="1"/>
      <c r="B202" s="1"/>
      <c r="C202" s="1"/>
      <c r="D202" s="1"/>
      <c r="E202" s="1"/>
      <c r="F202" s="1"/>
      <c r="G202" s="1" t="s">
        <v>290</v>
      </c>
      <c r="H202" s="1"/>
      <c r="I202" s="1"/>
      <c r="J202" s="2">
        <v>347.91</v>
      </c>
      <c r="K202" s="2">
        <v>0</v>
      </c>
      <c r="L202" s="2">
        <f t="shared" si="28"/>
        <v>347.91</v>
      </c>
      <c r="M202" s="15">
        <f t="shared" si="29"/>
        <v>1</v>
      </c>
    </row>
    <row r="203" spans="1:13">
      <c r="A203" s="1"/>
      <c r="B203" s="1"/>
      <c r="C203" s="1"/>
      <c r="D203" s="1"/>
      <c r="E203" s="1"/>
      <c r="F203" s="1"/>
      <c r="G203" s="1" t="s">
        <v>291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>
      <c r="A204" s="1"/>
      <c r="B204" s="1"/>
      <c r="C204" s="1"/>
      <c r="D204" s="1"/>
      <c r="E204" s="1"/>
      <c r="F204" s="1"/>
      <c r="G204" s="1" t="s">
        <v>292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>
      <c r="A205" s="1"/>
      <c r="B205" s="1"/>
      <c r="C205" s="1"/>
      <c r="D205" s="1"/>
      <c r="E205" s="1"/>
      <c r="F205" s="1"/>
      <c r="G205" s="1" t="s">
        <v>293</v>
      </c>
      <c r="H205" s="1"/>
      <c r="I205" s="1"/>
      <c r="J205" s="2">
        <v>97.73</v>
      </c>
      <c r="K205" s="2">
        <v>0</v>
      </c>
      <c r="L205" s="2">
        <f t="shared" si="28"/>
        <v>97.73</v>
      </c>
      <c r="M205" s="15">
        <f t="shared" si="29"/>
        <v>1</v>
      </c>
    </row>
    <row r="206" spans="1:13">
      <c r="A206" s="1"/>
      <c r="B206" s="1"/>
      <c r="C206" s="1"/>
      <c r="D206" s="1"/>
      <c r="E206" s="1"/>
      <c r="F206" s="1"/>
      <c r="G206" s="1" t="s">
        <v>294</v>
      </c>
      <c r="H206" s="1"/>
      <c r="I206" s="1"/>
      <c r="J206" s="2">
        <v>7.48</v>
      </c>
      <c r="K206" s="2">
        <v>0</v>
      </c>
      <c r="L206" s="2">
        <f t="shared" si="28"/>
        <v>7.48</v>
      </c>
      <c r="M206" s="15">
        <f t="shared" si="29"/>
        <v>1</v>
      </c>
    </row>
    <row r="207" spans="1:13">
      <c r="A207" s="1"/>
      <c r="B207" s="1"/>
      <c r="C207" s="1"/>
      <c r="D207" s="1"/>
      <c r="E207" s="1"/>
      <c r="F207" s="1"/>
      <c r="G207" s="1" t="s">
        <v>295</v>
      </c>
      <c r="H207" s="1"/>
      <c r="I207" s="1"/>
      <c r="J207" s="2">
        <v>104</v>
      </c>
      <c r="K207" s="2">
        <v>0</v>
      </c>
      <c r="L207" s="2">
        <f t="shared" si="28"/>
        <v>104</v>
      </c>
      <c r="M207" s="15">
        <f t="shared" si="29"/>
        <v>1</v>
      </c>
    </row>
    <row r="208" spans="1:13">
      <c r="A208" s="1"/>
      <c r="B208" s="1"/>
      <c r="C208" s="1"/>
      <c r="D208" s="1"/>
      <c r="E208" s="1"/>
      <c r="F208" s="1"/>
      <c r="G208" s="1" t="s">
        <v>296</v>
      </c>
      <c r="H208" s="1"/>
      <c r="I208" s="1"/>
      <c r="J208" s="2">
        <v>446.08</v>
      </c>
      <c r="K208" s="2">
        <v>0</v>
      </c>
      <c r="L208" s="2">
        <f t="shared" si="28"/>
        <v>446.08</v>
      </c>
      <c r="M208" s="15">
        <f t="shared" si="29"/>
        <v>1</v>
      </c>
    </row>
    <row r="209" spans="1:13">
      <c r="A209" s="1"/>
      <c r="B209" s="1"/>
      <c r="C209" s="1"/>
      <c r="D209" s="1"/>
      <c r="E209" s="1"/>
      <c r="F209" s="1"/>
      <c r="G209" s="1" t="s">
        <v>297</v>
      </c>
      <c r="H209" s="1"/>
      <c r="I209" s="1"/>
      <c r="J209" s="2">
        <v>200</v>
      </c>
      <c r="K209" s="2">
        <v>0</v>
      </c>
      <c r="L209" s="2">
        <f t="shared" si="28"/>
        <v>200</v>
      </c>
      <c r="M209" s="15">
        <f t="shared" si="29"/>
        <v>1</v>
      </c>
    </row>
    <row r="210" spans="1:13">
      <c r="A210" s="1"/>
      <c r="B210" s="1"/>
      <c r="C210" s="1"/>
      <c r="D210" s="1"/>
      <c r="E210" s="1"/>
      <c r="F210" s="1"/>
      <c r="G210" s="1" t="s">
        <v>298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>
      <c r="A211" s="1"/>
      <c r="B211" s="1"/>
      <c r="C211" s="1"/>
      <c r="D211" s="1"/>
      <c r="E211" s="1"/>
      <c r="F211" s="1"/>
      <c r="G211" s="1" t="s">
        <v>299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>
      <c r="A212" s="1"/>
      <c r="B212" s="1"/>
      <c r="C212" s="1"/>
      <c r="D212" s="1"/>
      <c r="E212" s="1"/>
      <c r="F212" s="1"/>
      <c r="G212" s="1" t="s">
        <v>300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>
      <c r="A213" s="1"/>
      <c r="B213" s="1"/>
      <c r="C213" s="1"/>
      <c r="D213" s="1"/>
      <c r="E213" s="1"/>
      <c r="F213" s="1"/>
      <c r="G213" s="1" t="s">
        <v>301</v>
      </c>
      <c r="H213" s="1"/>
      <c r="I213" s="1"/>
      <c r="J213" s="2">
        <v>744.85</v>
      </c>
      <c r="K213" s="2">
        <v>0</v>
      </c>
      <c r="L213" s="2">
        <f t="shared" si="28"/>
        <v>744.85</v>
      </c>
      <c r="M213" s="15">
        <f t="shared" si="29"/>
        <v>1</v>
      </c>
    </row>
    <row r="214" spans="1:13">
      <c r="A214" s="1"/>
      <c r="B214" s="1"/>
      <c r="C214" s="1"/>
      <c r="D214" s="1"/>
      <c r="E214" s="1"/>
      <c r="F214" s="1"/>
      <c r="G214" s="1" t="s">
        <v>302</v>
      </c>
      <c r="H214" s="1"/>
      <c r="I214" s="1"/>
      <c r="J214" s="2">
        <v>-1455.69</v>
      </c>
      <c r="K214" s="2">
        <v>0</v>
      </c>
      <c r="L214" s="2">
        <f t="shared" si="28"/>
        <v>-1455.69</v>
      </c>
      <c r="M214" s="15">
        <f t="shared" si="29"/>
        <v>1</v>
      </c>
    </row>
    <row r="215" spans="1:13">
      <c r="A215" s="1"/>
      <c r="B215" s="1"/>
      <c r="C215" s="1"/>
      <c r="D215" s="1"/>
      <c r="E215" s="1"/>
      <c r="F215" s="1"/>
      <c r="G215" s="1" t="s">
        <v>303</v>
      </c>
      <c r="H215" s="1"/>
      <c r="I215" s="1"/>
      <c r="J215" s="2">
        <v>1216.6400000000001</v>
      </c>
      <c r="K215" s="2">
        <v>0</v>
      </c>
      <c r="L215" s="2">
        <f t="shared" si="28"/>
        <v>1216.6400000000001</v>
      </c>
      <c r="M215" s="15">
        <f t="shared" si="29"/>
        <v>1</v>
      </c>
    </row>
    <row r="216" spans="1:13">
      <c r="A216" s="1"/>
      <c r="B216" s="1"/>
      <c r="C216" s="1"/>
      <c r="D216" s="1"/>
      <c r="E216" s="1"/>
      <c r="F216" s="1"/>
      <c r="G216" s="1" t="s">
        <v>304</v>
      </c>
      <c r="H216" s="1"/>
      <c r="I216" s="1"/>
      <c r="J216" s="2">
        <v>96.83</v>
      </c>
      <c r="K216" s="2">
        <v>0</v>
      </c>
      <c r="L216" s="2">
        <f t="shared" si="28"/>
        <v>96.83</v>
      </c>
      <c r="M216" s="15">
        <f t="shared" si="29"/>
        <v>1</v>
      </c>
    </row>
    <row r="217" spans="1:13">
      <c r="A217" s="1"/>
      <c r="B217" s="1"/>
      <c r="C217" s="1"/>
      <c r="D217" s="1"/>
      <c r="E217" s="1"/>
      <c r="F217" s="1"/>
      <c r="G217" s="1" t="s">
        <v>305</v>
      </c>
      <c r="H217" s="1"/>
      <c r="I217" s="1"/>
      <c r="J217" s="2">
        <v>188.27</v>
      </c>
      <c r="K217" s="2">
        <v>0</v>
      </c>
      <c r="L217" s="2">
        <f t="shared" si="28"/>
        <v>188.27</v>
      </c>
      <c r="M217" s="15">
        <f t="shared" si="29"/>
        <v>1</v>
      </c>
    </row>
    <row r="218" spans="1:13" ht="15.75" thickBot="1">
      <c r="A218" s="1"/>
      <c r="B218" s="1"/>
      <c r="C218" s="1"/>
      <c r="D218" s="1"/>
      <c r="E218" s="1"/>
      <c r="F218" s="1"/>
      <c r="G218" s="1" t="s">
        <v>306</v>
      </c>
      <c r="H218" s="1"/>
      <c r="I218" s="1"/>
      <c r="J218" s="4">
        <v>79.180000000000007</v>
      </c>
      <c r="K218" s="4">
        <v>30000</v>
      </c>
      <c r="L218" s="4">
        <f t="shared" si="28"/>
        <v>-29920.82</v>
      </c>
      <c r="M218" s="18">
        <f t="shared" si="29"/>
        <v>2.64E-3</v>
      </c>
    </row>
    <row r="219" spans="1:13">
      <c r="A219" s="1"/>
      <c r="B219" s="1"/>
      <c r="C219" s="1"/>
      <c r="D219" s="1"/>
      <c r="E219" s="1"/>
      <c r="F219" s="1" t="s">
        <v>307</v>
      </c>
      <c r="G219" s="1"/>
      <c r="H219" s="1"/>
      <c r="I219" s="1"/>
      <c r="J219" s="2">
        <f>ROUND(SUM(J192:J218),5)</f>
        <v>6231.13</v>
      </c>
      <c r="K219" s="2">
        <f>ROUND(SUM(K192:K218),5)</f>
        <v>30000</v>
      </c>
      <c r="L219" s="2">
        <f t="shared" si="28"/>
        <v>-23768.87</v>
      </c>
      <c r="M219" s="15">
        <f t="shared" si="29"/>
        <v>0.2077</v>
      </c>
    </row>
    <row r="220" spans="1:13" ht="15.75" thickBot="1">
      <c r="A220" s="1"/>
      <c r="B220" s="1"/>
      <c r="C220" s="1"/>
      <c r="D220" s="1"/>
      <c r="E220" s="1"/>
      <c r="F220" s="1" t="s">
        <v>308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>
      <c r="A221" s="1"/>
      <c r="B221" s="1"/>
      <c r="C221" s="1"/>
      <c r="D221" s="1"/>
      <c r="E221" s="1" t="s">
        <v>309</v>
      </c>
      <c r="F221" s="1"/>
      <c r="G221" s="1"/>
      <c r="H221" s="1"/>
      <c r="I221" s="1"/>
      <c r="J221" s="2">
        <f>ROUND(SUM(J176:J179)+J191+SUM(J219:J220),5)</f>
        <v>40811.050000000003</v>
      </c>
      <c r="K221" s="2">
        <f>ROUND(SUM(K176:K179)+K191+SUM(K219:K220),5)</f>
        <v>102640</v>
      </c>
      <c r="L221" s="2">
        <f t="shared" si="28"/>
        <v>-61828.95</v>
      </c>
      <c r="M221" s="15">
        <f t="shared" si="29"/>
        <v>0.39761000000000002</v>
      </c>
    </row>
    <row r="222" spans="1:13">
      <c r="A222" s="1"/>
      <c r="B222" s="1"/>
      <c r="C222" s="1"/>
      <c r="D222" s="1"/>
      <c r="E222" s="1" t="s">
        <v>310</v>
      </c>
      <c r="F222" s="1"/>
      <c r="G222" s="1"/>
      <c r="H222" s="1"/>
      <c r="I222" s="1"/>
      <c r="J222" s="2"/>
      <c r="K222" s="2"/>
      <c r="L222" s="2"/>
      <c r="M222" s="15"/>
    </row>
    <row r="223" spans="1:13">
      <c r="A223" s="1"/>
      <c r="B223" s="1"/>
      <c r="C223" s="1"/>
      <c r="D223" s="1"/>
      <c r="E223" s="1"/>
      <c r="F223" s="1" t="s">
        <v>311</v>
      </c>
      <c r="G223" s="1"/>
      <c r="H223" s="1"/>
      <c r="I223" s="1"/>
      <c r="J223" s="2">
        <v>283</v>
      </c>
      <c r="K223" s="2">
        <v>6699</v>
      </c>
      <c r="L223" s="2">
        <f>ROUND((J223-K223),5)</f>
        <v>-6416</v>
      </c>
      <c r="M223" s="15">
        <f>ROUND(IF(K223=0, IF(J223=0, 0, 1), J223/K223),5)</f>
        <v>4.2250000000000003E-2</v>
      </c>
    </row>
    <row r="224" spans="1:13">
      <c r="A224" s="1"/>
      <c r="B224" s="1"/>
      <c r="C224" s="1"/>
      <c r="D224" s="1"/>
      <c r="E224" s="1"/>
      <c r="F224" s="1" t="s">
        <v>312</v>
      </c>
      <c r="G224" s="1"/>
      <c r="H224" s="1"/>
      <c r="I224" s="1"/>
      <c r="J224" s="2">
        <v>832.25</v>
      </c>
      <c r="K224" s="2">
        <v>500</v>
      </c>
      <c r="L224" s="2">
        <f>ROUND((J224-K224),5)</f>
        <v>332.25</v>
      </c>
      <c r="M224" s="15">
        <f>ROUND(IF(K224=0, IF(J224=0, 0, 1), J224/K224),5)</f>
        <v>1.6645000000000001</v>
      </c>
    </row>
    <row r="225" spans="1:13" ht="15.75" thickBot="1">
      <c r="A225" s="1"/>
      <c r="B225" s="1"/>
      <c r="C225" s="1"/>
      <c r="D225" s="1"/>
      <c r="E225" s="1"/>
      <c r="F225" s="1" t="s">
        <v>313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>
      <c r="A226" s="1"/>
      <c r="B226" s="1"/>
      <c r="C226" s="1"/>
      <c r="D226" s="1"/>
      <c r="E226" s="1" t="s">
        <v>314</v>
      </c>
      <c r="F226" s="1"/>
      <c r="G226" s="1"/>
      <c r="H226" s="1"/>
      <c r="I226" s="1"/>
      <c r="J226" s="2">
        <f>ROUND(SUM(J222:J225),5)</f>
        <v>1115.25</v>
      </c>
      <c r="K226" s="2">
        <f>ROUND(SUM(K222:K225),5)</f>
        <v>7199</v>
      </c>
      <c r="L226" s="2">
        <f>ROUND((J226-K226),5)</f>
        <v>-6083.75</v>
      </c>
      <c r="M226" s="15">
        <f>ROUND(IF(K226=0, IF(J226=0, 0, 1), J226/K226),5)</f>
        <v>0.15492</v>
      </c>
    </row>
    <row r="227" spans="1:13">
      <c r="A227" s="1"/>
      <c r="B227" s="1"/>
      <c r="C227" s="1"/>
      <c r="D227" s="1"/>
      <c r="E227" s="1" t="s">
        <v>315</v>
      </c>
      <c r="F227" s="1"/>
      <c r="G227" s="1"/>
      <c r="H227" s="1"/>
      <c r="I227" s="1"/>
      <c r="J227" s="2"/>
      <c r="K227" s="2"/>
      <c r="L227" s="2"/>
      <c r="M227" s="15"/>
    </row>
    <row r="228" spans="1:13">
      <c r="A228" s="1"/>
      <c r="B228" s="1"/>
      <c r="C228" s="1"/>
      <c r="D228" s="1"/>
      <c r="E228" s="1"/>
      <c r="F228" s="1" t="s">
        <v>316</v>
      </c>
      <c r="G228" s="1"/>
      <c r="H228" s="1"/>
      <c r="I228" s="1"/>
      <c r="J228" s="2">
        <v>62.5</v>
      </c>
      <c r="K228" s="2">
        <v>1500</v>
      </c>
      <c r="L228" s="2">
        <f>ROUND((J228-K228),5)</f>
        <v>-1437.5</v>
      </c>
      <c r="M228" s="15">
        <f>ROUND(IF(K228=0, IF(J228=0, 0, 1), J228/K228),5)</f>
        <v>4.1669999999999999E-2</v>
      </c>
    </row>
    <row r="229" spans="1:13">
      <c r="A229" s="1"/>
      <c r="B229" s="1"/>
      <c r="C229" s="1"/>
      <c r="D229" s="1"/>
      <c r="E229" s="1"/>
      <c r="F229" s="1" t="s">
        <v>317</v>
      </c>
      <c r="G229" s="1"/>
      <c r="H229" s="1"/>
      <c r="I229" s="1"/>
      <c r="J229" s="2"/>
      <c r="K229" s="2"/>
      <c r="L229" s="2"/>
      <c r="M229" s="15"/>
    </row>
    <row r="230" spans="1:13">
      <c r="A230" s="1"/>
      <c r="B230" s="1"/>
      <c r="C230" s="1"/>
      <c r="D230" s="1"/>
      <c r="E230" s="1"/>
      <c r="F230" s="1"/>
      <c r="G230" s="1" t="s">
        <v>318</v>
      </c>
      <c r="H230" s="1"/>
      <c r="I230" s="1"/>
      <c r="J230" s="2">
        <v>517</v>
      </c>
      <c r="K230" s="2">
        <v>1000</v>
      </c>
      <c r="L230" s="2">
        <f t="shared" ref="L230:L235" si="30">ROUND((J230-K230),5)</f>
        <v>-483</v>
      </c>
      <c r="M230" s="15">
        <f t="shared" ref="M230:M235" si="31">ROUND(IF(K230=0, IF(J230=0, 0, 1), J230/K230),5)</f>
        <v>0.51700000000000002</v>
      </c>
    </row>
    <row r="231" spans="1:13">
      <c r="A231" s="1"/>
      <c r="B231" s="1"/>
      <c r="C231" s="1"/>
      <c r="D231" s="1"/>
      <c r="E231" s="1"/>
      <c r="F231" s="1"/>
      <c r="G231" s="1" t="s">
        <v>319</v>
      </c>
      <c r="H231" s="1"/>
      <c r="I231" s="1"/>
      <c r="J231" s="2">
        <v>2335.89</v>
      </c>
      <c r="K231" s="2">
        <v>5000</v>
      </c>
      <c r="L231" s="2">
        <f t="shared" si="30"/>
        <v>-2664.11</v>
      </c>
      <c r="M231" s="15">
        <f t="shared" si="31"/>
        <v>0.46717999999999998</v>
      </c>
    </row>
    <row r="232" spans="1:13">
      <c r="A232" s="1"/>
      <c r="B232" s="1"/>
      <c r="C232" s="1"/>
      <c r="D232" s="1"/>
      <c r="E232" s="1"/>
      <c r="F232" s="1"/>
      <c r="G232" s="1" t="s">
        <v>320</v>
      </c>
      <c r="H232" s="1"/>
      <c r="I232" s="1"/>
      <c r="J232" s="2">
        <v>0</v>
      </c>
      <c r="K232" s="2">
        <v>11000</v>
      </c>
      <c r="L232" s="2">
        <f t="shared" si="30"/>
        <v>-11000</v>
      </c>
      <c r="M232" s="15">
        <f t="shared" si="31"/>
        <v>0</v>
      </c>
    </row>
    <row r="233" spans="1:13" ht="15.75" thickBot="1">
      <c r="A233" s="1"/>
      <c r="B233" s="1"/>
      <c r="C233" s="1"/>
      <c r="D233" s="1"/>
      <c r="E233" s="1"/>
      <c r="F233" s="1"/>
      <c r="G233" s="1" t="s">
        <v>321</v>
      </c>
      <c r="H233" s="1"/>
      <c r="I233" s="1"/>
      <c r="J233" s="4">
        <v>4408.8500000000004</v>
      </c>
      <c r="K233" s="4">
        <v>12500</v>
      </c>
      <c r="L233" s="4">
        <f t="shared" si="30"/>
        <v>-8091.15</v>
      </c>
      <c r="M233" s="18">
        <f t="shared" si="31"/>
        <v>0.35271000000000002</v>
      </c>
    </row>
    <row r="234" spans="1:13">
      <c r="A234" s="1"/>
      <c r="B234" s="1"/>
      <c r="C234" s="1"/>
      <c r="D234" s="1"/>
      <c r="E234" s="1"/>
      <c r="F234" s="1" t="s">
        <v>322</v>
      </c>
      <c r="G234" s="1"/>
      <c r="H234" s="1"/>
      <c r="I234" s="1"/>
      <c r="J234" s="2">
        <f>ROUND(SUM(J229:J233),5)</f>
        <v>7261.74</v>
      </c>
      <c r="K234" s="2">
        <f>ROUND(SUM(K229:K233),5)</f>
        <v>29500</v>
      </c>
      <c r="L234" s="2">
        <f t="shared" si="30"/>
        <v>-22238.26</v>
      </c>
      <c r="M234" s="15">
        <f t="shared" si="31"/>
        <v>0.24615999999999999</v>
      </c>
    </row>
    <row r="235" spans="1:13">
      <c r="A235" s="1"/>
      <c r="B235" s="1"/>
      <c r="C235" s="1"/>
      <c r="D235" s="1"/>
      <c r="E235" s="1"/>
      <c r="F235" s="1" t="s">
        <v>323</v>
      </c>
      <c r="G235" s="1"/>
      <c r="H235" s="1"/>
      <c r="I235" s="1"/>
      <c r="J235" s="2">
        <v>0</v>
      </c>
      <c r="K235" s="2">
        <v>65000</v>
      </c>
      <c r="L235" s="2">
        <f t="shared" si="30"/>
        <v>-65000</v>
      </c>
      <c r="M235" s="15">
        <f t="shared" si="31"/>
        <v>0</v>
      </c>
    </row>
    <row r="236" spans="1:13">
      <c r="A236" s="1"/>
      <c r="B236" s="1"/>
      <c r="C236" s="1"/>
      <c r="D236" s="1"/>
      <c r="E236" s="1"/>
      <c r="F236" s="1" t="s">
        <v>324</v>
      </c>
      <c r="G236" s="1"/>
      <c r="H236" s="1"/>
      <c r="I236" s="1"/>
      <c r="J236" s="2"/>
      <c r="K236" s="2"/>
      <c r="L236" s="2"/>
      <c r="M236" s="15"/>
    </row>
    <row r="237" spans="1:13">
      <c r="A237" s="1"/>
      <c r="B237" s="1"/>
      <c r="C237" s="1"/>
      <c r="D237" s="1"/>
      <c r="E237" s="1"/>
      <c r="F237" s="1"/>
      <c r="G237" s="1" t="s">
        <v>325</v>
      </c>
      <c r="H237" s="1"/>
      <c r="I237" s="1"/>
      <c r="J237" s="2">
        <v>415.31</v>
      </c>
      <c r="K237" s="2">
        <v>2500</v>
      </c>
      <c r="L237" s="2">
        <f t="shared" ref="L237:L242" si="32">ROUND((J237-K237),5)</f>
        <v>-2084.69</v>
      </c>
      <c r="M237" s="15">
        <f t="shared" ref="M237:M242" si="33">ROUND(IF(K237=0, IF(J237=0, 0, 1), J237/K237),5)</f>
        <v>0.16611999999999999</v>
      </c>
    </row>
    <row r="238" spans="1:13">
      <c r="A238" s="1"/>
      <c r="B238" s="1"/>
      <c r="C238" s="1"/>
      <c r="D238" s="1"/>
      <c r="E238" s="1"/>
      <c r="F238" s="1"/>
      <c r="G238" s="1" t="s">
        <v>326</v>
      </c>
      <c r="H238" s="1"/>
      <c r="I238" s="1"/>
      <c r="J238" s="2">
        <v>1599.56</v>
      </c>
      <c r="K238" s="2">
        <v>1000</v>
      </c>
      <c r="L238" s="2">
        <f t="shared" si="32"/>
        <v>599.55999999999995</v>
      </c>
      <c r="M238" s="15">
        <f t="shared" si="33"/>
        <v>1.5995600000000001</v>
      </c>
    </row>
    <row r="239" spans="1:13" ht="15.75" thickBot="1">
      <c r="A239" s="1"/>
      <c r="B239" s="1"/>
      <c r="C239" s="1"/>
      <c r="D239" s="1"/>
      <c r="E239" s="1"/>
      <c r="F239" s="1"/>
      <c r="G239" s="1" t="s">
        <v>327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>
      <c r="A240" s="1"/>
      <c r="B240" s="1"/>
      <c r="C240" s="1"/>
      <c r="D240" s="1"/>
      <c r="E240" s="1"/>
      <c r="F240" s="1" t="s">
        <v>328</v>
      </c>
      <c r="G240" s="1"/>
      <c r="H240" s="1"/>
      <c r="I240" s="1"/>
      <c r="J240" s="2">
        <f>ROUND(SUM(J236:J239),5)</f>
        <v>2014.87</v>
      </c>
      <c r="K240" s="2">
        <f>ROUND(SUM(K236:K239),5)</f>
        <v>3500</v>
      </c>
      <c r="L240" s="2">
        <f t="shared" si="32"/>
        <v>-1485.13</v>
      </c>
      <c r="M240" s="15">
        <f t="shared" si="33"/>
        <v>0.57567999999999997</v>
      </c>
    </row>
    <row r="241" spans="1:13" ht="15.75" thickBot="1">
      <c r="A241" s="1"/>
      <c r="B241" s="1"/>
      <c r="C241" s="1"/>
      <c r="D241" s="1"/>
      <c r="E241" s="1"/>
      <c r="F241" s="1" t="s">
        <v>329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>
      <c r="A242" s="1"/>
      <c r="B242" s="1"/>
      <c r="C242" s="1"/>
      <c r="D242" s="1"/>
      <c r="E242" s="1" t="s">
        <v>330</v>
      </c>
      <c r="F242" s="1"/>
      <c r="G242" s="1"/>
      <c r="H242" s="1"/>
      <c r="I242" s="1"/>
      <c r="J242" s="2">
        <f>ROUND(SUM(J227:J228)+SUM(J234:J235)+SUM(J240:J241),5)</f>
        <v>9339.11</v>
      </c>
      <c r="K242" s="2">
        <f>ROUND(SUM(K227:K228)+SUM(K234:K235)+SUM(K240:K241),5)</f>
        <v>99500</v>
      </c>
      <c r="L242" s="2">
        <f t="shared" si="32"/>
        <v>-90160.89</v>
      </c>
      <c r="M242" s="15">
        <f t="shared" si="33"/>
        <v>9.3859999999999999E-2</v>
      </c>
    </row>
    <row r="243" spans="1:13">
      <c r="A243" s="1"/>
      <c r="B243" s="1"/>
      <c r="C243" s="1"/>
      <c r="D243" s="1"/>
      <c r="E243" s="1" t="s">
        <v>331</v>
      </c>
      <c r="F243" s="1"/>
      <c r="G243" s="1"/>
      <c r="H243" s="1"/>
      <c r="I243" s="1"/>
      <c r="J243" s="2"/>
      <c r="K243" s="2"/>
      <c r="L243" s="2"/>
      <c r="M243" s="15"/>
    </row>
    <row r="244" spans="1:13">
      <c r="A244" s="1"/>
      <c r="B244" s="1"/>
      <c r="C244" s="1"/>
      <c r="D244" s="1"/>
      <c r="E244" s="1"/>
      <c r="F244" s="1" t="s">
        <v>332</v>
      </c>
      <c r="G244" s="1"/>
      <c r="H244" s="1"/>
      <c r="I244" s="1"/>
      <c r="J244" s="2">
        <v>6242.84</v>
      </c>
      <c r="K244" s="2">
        <v>11500</v>
      </c>
      <c r="L244" s="2">
        <f t="shared" ref="L244:L249" si="34">ROUND((J244-K244),5)</f>
        <v>-5257.16</v>
      </c>
      <c r="M244" s="15">
        <f t="shared" ref="M244:M249" si="35">ROUND(IF(K244=0, IF(J244=0, 0, 1), J244/K244),5)</f>
        <v>0.54286000000000001</v>
      </c>
    </row>
    <row r="245" spans="1:13">
      <c r="A245" s="1"/>
      <c r="B245" s="1"/>
      <c r="C245" s="1"/>
      <c r="D245" s="1"/>
      <c r="E245" s="1"/>
      <c r="F245" s="1" t="s">
        <v>333</v>
      </c>
      <c r="G245" s="1"/>
      <c r="H245" s="1"/>
      <c r="I245" s="1"/>
      <c r="J245" s="2">
        <v>213.39</v>
      </c>
      <c r="K245" s="2">
        <v>0</v>
      </c>
      <c r="L245" s="2">
        <f t="shared" si="34"/>
        <v>213.39</v>
      </c>
      <c r="M245" s="15">
        <f t="shared" si="35"/>
        <v>1</v>
      </c>
    </row>
    <row r="246" spans="1:13">
      <c r="A246" s="1"/>
      <c r="B246" s="1"/>
      <c r="C246" s="1"/>
      <c r="D246" s="1"/>
      <c r="E246" s="1"/>
      <c r="F246" s="1" t="s">
        <v>334</v>
      </c>
      <c r="G246" s="1"/>
      <c r="H246" s="1"/>
      <c r="I246" s="1"/>
      <c r="J246" s="2">
        <v>0</v>
      </c>
      <c r="K246" s="2">
        <v>5000</v>
      </c>
      <c r="L246" s="2">
        <f t="shared" si="34"/>
        <v>-5000</v>
      </c>
      <c r="M246" s="15">
        <f t="shared" si="35"/>
        <v>0</v>
      </c>
    </row>
    <row r="247" spans="1:13">
      <c r="A247" s="1"/>
      <c r="B247" s="1"/>
      <c r="C247" s="1"/>
      <c r="D247" s="1"/>
      <c r="E247" s="1"/>
      <c r="F247" s="1" t="s">
        <v>335</v>
      </c>
      <c r="G247" s="1"/>
      <c r="H247" s="1"/>
      <c r="I247" s="1"/>
      <c r="J247" s="2">
        <v>400</v>
      </c>
      <c r="K247" s="2">
        <v>5500</v>
      </c>
      <c r="L247" s="2">
        <f t="shared" si="34"/>
        <v>-5100</v>
      </c>
      <c r="M247" s="15">
        <f t="shared" si="35"/>
        <v>7.2730000000000003E-2</v>
      </c>
    </row>
    <row r="248" spans="1:13">
      <c r="A248" s="1"/>
      <c r="B248" s="1"/>
      <c r="C248" s="1"/>
      <c r="D248" s="1"/>
      <c r="E248" s="1"/>
      <c r="F248" s="1" t="s">
        <v>336</v>
      </c>
      <c r="G248" s="1"/>
      <c r="H248" s="1"/>
      <c r="I248" s="1"/>
      <c r="J248" s="2">
        <v>330.99</v>
      </c>
      <c r="K248" s="2">
        <v>5000</v>
      </c>
      <c r="L248" s="2">
        <f t="shared" si="34"/>
        <v>-4669.01</v>
      </c>
      <c r="M248" s="15">
        <f t="shared" si="35"/>
        <v>6.6199999999999995E-2</v>
      </c>
    </row>
    <row r="249" spans="1:13">
      <c r="A249" s="1"/>
      <c r="B249" s="1"/>
      <c r="C249" s="1"/>
      <c r="D249" s="1"/>
      <c r="E249" s="1"/>
      <c r="F249" s="1" t="s">
        <v>337</v>
      </c>
      <c r="G249" s="1"/>
      <c r="H249" s="1"/>
      <c r="I249" s="1"/>
      <c r="J249" s="2">
        <v>771.49</v>
      </c>
      <c r="K249" s="2">
        <v>10000</v>
      </c>
      <c r="L249" s="2">
        <f t="shared" si="34"/>
        <v>-9228.51</v>
      </c>
      <c r="M249" s="15">
        <f t="shared" si="35"/>
        <v>7.7149999999999996E-2</v>
      </c>
    </row>
    <row r="250" spans="1:13">
      <c r="A250" s="1"/>
      <c r="B250" s="1"/>
      <c r="C250" s="1"/>
      <c r="D250" s="1"/>
      <c r="E250" s="1"/>
      <c r="F250" s="1" t="s">
        <v>338</v>
      </c>
      <c r="G250" s="1"/>
      <c r="H250" s="1"/>
      <c r="I250" s="1"/>
      <c r="J250" s="2"/>
      <c r="K250" s="2"/>
      <c r="L250" s="2"/>
      <c r="M250" s="15"/>
    </row>
    <row r="251" spans="1:13">
      <c r="A251" s="1"/>
      <c r="B251" s="1"/>
      <c r="C251" s="1"/>
      <c r="D251" s="1"/>
      <c r="E251" s="1"/>
      <c r="F251" s="1"/>
      <c r="G251" s="1" t="s">
        <v>339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>
      <c r="A252" s="1"/>
      <c r="B252" s="1"/>
      <c r="C252" s="1"/>
      <c r="D252" s="1"/>
      <c r="E252" s="1"/>
      <c r="F252" s="1"/>
      <c r="G252" s="1" t="s">
        <v>340</v>
      </c>
      <c r="H252" s="1"/>
      <c r="I252" s="1"/>
      <c r="J252" s="4">
        <v>550</v>
      </c>
      <c r="K252" s="4">
        <v>550</v>
      </c>
      <c r="L252" s="4">
        <f t="shared" si="36"/>
        <v>0</v>
      </c>
      <c r="M252" s="18">
        <f t="shared" si="37"/>
        <v>1</v>
      </c>
    </row>
    <row r="253" spans="1:13">
      <c r="A253" s="1"/>
      <c r="B253" s="1"/>
      <c r="C253" s="1"/>
      <c r="D253" s="1"/>
      <c r="E253" s="1"/>
      <c r="F253" s="1" t="s">
        <v>341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 t="shared" si="36"/>
        <v>0</v>
      </c>
      <c r="M253" s="15">
        <f t="shared" si="37"/>
        <v>1</v>
      </c>
    </row>
    <row r="254" spans="1:13" ht="15.75" thickBot="1">
      <c r="A254" s="1"/>
      <c r="B254" s="1"/>
      <c r="C254" s="1"/>
      <c r="D254" s="1"/>
      <c r="E254" s="1"/>
      <c r="F254" s="1" t="s">
        <v>342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>
      <c r="A255" s="1"/>
      <c r="B255" s="1"/>
      <c r="C255" s="1"/>
      <c r="D255" s="1"/>
      <c r="E255" s="1" t="s">
        <v>343</v>
      </c>
      <c r="F255" s="1"/>
      <c r="G255" s="1"/>
      <c r="H255" s="1"/>
      <c r="I255" s="1"/>
      <c r="J255" s="2">
        <f>ROUND(SUM(J243:J249)+SUM(J253:J254),5)</f>
        <v>8508.7099999999991</v>
      </c>
      <c r="K255" s="2">
        <f>ROUND(SUM(K243:K249)+SUM(K253:K254),5)</f>
        <v>37550</v>
      </c>
      <c r="L255" s="2">
        <f t="shared" si="36"/>
        <v>-29041.29</v>
      </c>
      <c r="M255" s="15">
        <f t="shared" si="37"/>
        <v>0.2266</v>
      </c>
    </row>
    <row r="256" spans="1:13" ht="15.75" thickBot="1">
      <c r="A256" s="1"/>
      <c r="B256" s="1"/>
      <c r="C256" s="1"/>
      <c r="D256" s="1"/>
      <c r="E256" s="1" t="s">
        <v>344</v>
      </c>
      <c r="F256" s="1"/>
      <c r="G256" s="1"/>
      <c r="H256" s="1"/>
      <c r="I256" s="1"/>
      <c r="J256" s="2">
        <v>137.01</v>
      </c>
      <c r="K256" s="2">
        <v>0</v>
      </c>
      <c r="L256" s="2">
        <f t="shared" si="36"/>
        <v>137.01</v>
      </c>
      <c r="M256" s="15">
        <f t="shared" si="37"/>
        <v>1</v>
      </c>
    </row>
    <row r="257" spans="1:13" ht="15.75" thickBot="1">
      <c r="A257" s="1"/>
      <c r="B257" s="1"/>
      <c r="C257" s="1"/>
      <c r="D257" s="1" t="s">
        <v>345</v>
      </c>
      <c r="E257" s="1"/>
      <c r="F257" s="1"/>
      <c r="G257" s="1"/>
      <c r="H257" s="1"/>
      <c r="I257" s="1"/>
      <c r="J257" s="3">
        <f>ROUND(J32+J42+J162+J167+J175+J221+J226+J242+SUM(J255:J256),5)</f>
        <v>1017433.7</v>
      </c>
      <c r="K257" s="3">
        <f>ROUND(K32+K42+K162+K167+K175+K221+K226+K242+SUM(K255:K256),5)</f>
        <v>1823967.6</v>
      </c>
      <c r="L257" s="3">
        <f t="shared" si="36"/>
        <v>-806533.9</v>
      </c>
      <c r="M257" s="17">
        <f t="shared" si="37"/>
        <v>0.55781000000000003</v>
      </c>
    </row>
    <row r="258" spans="1:13">
      <c r="A258" s="1"/>
      <c r="B258" s="1" t="s">
        <v>346</v>
      </c>
      <c r="C258" s="1"/>
      <c r="D258" s="1"/>
      <c r="E258" s="1"/>
      <c r="F258" s="1"/>
      <c r="G258" s="1"/>
      <c r="H258" s="1"/>
      <c r="I258" s="1"/>
      <c r="J258" s="2">
        <f>ROUND(J3+J31-J257,5)</f>
        <v>705045.95</v>
      </c>
      <c r="K258" s="2">
        <f>ROUND(K3+K31-K257,5)</f>
        <v>43999.5</v>
      </c>
      <c r="L258" s="2">
        <f t="shared" si="36"/>
        <v>661046.44999999995</v>
      </c>
      <c r="M258" s="15">
        <f t="shared" si="37"/>
        <v>16.023949999999999</v>
      </c>
    </row>
    <row r="259" spans="1:13">
      <c r="A259" s="1"/>
      <c r="B259" s="1" t="s">
        <v>347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>
      <c r="A260" s="1"/>
      <c r="B260" s="1"/>
      <c r="C260" s="1" t="s">
        <v>348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>
      <c r="A261" s="1"/>
      <c r="B261" s="1"/>
      <c r="C261" s="1"/>
      <c r="D261" s="1" t="s">
        <v>401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>
      <c r="A262" s="1"/>
      <c r="B262" s="1"/>
      <c r="C262" s="1"/>
      <c r="D262" s="1"/>
      <c r="E262" s="1" t="s">
        <v>402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>
      <c r="A263" s="1"/>
      <c r="B263" s="1"/>
      <c r="C263" s="1"/>
      <c r="D263" s="1" t="s">
        <v>403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>
      <c r="A264" s="1"/>
      <c r="B264" s="1"/>
      <c r="C264" s="1"/>
      <c r="D264" s="1" t="s">
        <v>349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>
      <c r="A265" s="1"/>
      <c r="B265" s="1"/>
      <c r="C265" s="1"/>
      <c r="D265" s="1"/>
      <c r="E265" s="1" t="s">
        <v>350</v>
      </c>
      <c r="F265" s="1"/>
      <c r="G265" s="1"/>
      <c r="H265" s="1"/>
      <c r="I265" s="1"/>
      <c r="J265" s="2"/>
      <c r="K265" s="2"/>
      <c r="L265" s="2"/>
      <c r="M265" s="15"/>
    </row>
    <row r="266" spans="1:13">
      <c r="A266" s="1"/>
      <c r="B266" s="1"/>
      <c r="C266" s="1"/>
      <c r="D266" s="1"/>
      <c r="E266" s="1"/>
      <c r="F266" s="1" t="s">
        <v>351</v>
      </c>
      <c r="G266" s="1"/>
      <c r="H266" s="1"/>
      <c r="I266" s="1"/>
      <c r="J266" s="2">
        <v>250</v>
      </c>
      <c r="K266" s="2">
        <v>0</v>
      </c>
      <c r="L266" s="2">
        <f t="shared" ref="L266:L272" si="38">ROUND((J266-K266),5)</f>
        <v>250</v>
      </c>
      <c r="M266" s="15">
        <f t="shared" ref="M266:M272" si="39">ROUND(IF(K266=0, IF(J266=0, 0, 1), J266/K266),5)</f>
        <v>1</v>
      </c>
    </row>
    <row r="267" spans="1:13">
      <c r="A267" s="1"/>
      <c r="B267" s="1"/>
      <c r="C267" s="1"/>
      <c r="D267" s="1"/>
      <c r="E267" s="1"/>
      <c r="F267" s="1" t="s">
        <v>352</v>
      </c>
      <c r="G267" s="1"/>
      <c r="H267" s="1"/>
      <c r="I267" s="1"/>
      <c r="J267" s="2">
        <v>0</v>
      </c>
      <c r="K267" s="2">
        <v>0</v>
      </c>
      <c r="L267" s="2">
        <f t="shared" si="38"/>
        <v>0</v>
      </c>
      <c r="M267" s="15">
        <f t="shared" si="39"/>
        <v>0</v>
      </c>
    </row>
    <row r="268" spans="1:13">
      <c r="A268" s="1"/>
      <c r="B268" s="1"/>
      <c r="C268" s="1"/>
      <c r="D268" s="1"/>
      <c r="E268" s="1"/>
      <c r="F268" s="1" t="s">
        <v>353</v>
      </c>
      <c r="G268" s="1"/>
      <c r="H268" s="1"/>
      <c r="I268" s="1"/>
      <c r="J268" s="2">
        <v>1000</v>
      </c>
      <c r="K268" s="2">
        <v>0</v>
      </c>
      <c r="L268" s="2">
        <f t="shared" si="38"/>
        <v>1000</v>
      </c>
      <c r="M268" s="15">
        <f t="shared" si="39"/>
        <v>1</v>
      </c>
    </row>
    <row r="269" spans="1:13">
      <c r="A269" s="1"/>
      <c r="B269" s="1"/>
      <c r="C269" s="1"/>
      <c r="D269" s="1"/>
      <c r="E269" s="1"/>
      <c r="F269" s="1" t="s">
        <v>354</v>
      </c>
      <c r="G269" s="1"/>
      <c r="H269" s="1"/>
      <c r="I269" s="1"/>
      <c r="J269" s="2">
        <v>20000</v>
      </c>
      <c r="K269" s="2">
        <v>40000</v>
      </c>
      <c r="L269" s="2">
        <f t="shared" si="38"/>
        <v>-20000</v>
      </c>
      <c r="M269" s="15">
        <f t="shared" si="39"/>
        <v>0.5</v>
      </c>
    </row>
    <row r="270" spans="1:13">
      <c r="A270" s="1"/>
      <c r="B270" s="1"/>
      <c r="C270" s="1"/>
      <c r="D270" s="1"/>
      <c r="E270" s="1"/>
      <c r="F270" s="1" t="s">
        <v>355</v>
      </c>
      <c r="G270" s="1"/>
      <c r="H270" s="1"/>
      <c r="I270" s="1"/>
      <c r="J270" s="2">
        <v>4915.9799999999996</v>
      </c>
      <c r="K270" s="2">
        <v>5000</v>
      </c>
      <c r="L270" s="2">
        <f t="shared" si="38"/>
        <v>-84.02</v>
      </c>
      <c r="M270" s="15">
        <f t="shared" si="39"/>
        <v>0.98319999999999996</v>
      </c>
    </row>
    <row r="271" spans="1:13" ht="15.75" thickBot="1">
      <c r="A271" s="1"/>
      <c r="B271" s="1"/>
      <c r="C271" s="1"/>
      <c r="D271" s="1"/>
      <c r="E271" s="1"/>
      <c r="F271" s="1" t="s">
        <v>356</v>
      </c>
      <c r="G271" s="1"/>
      <c r="H271" s="1"/>
      <c r="I271" s="1"/>
      <c r="J271" s="4">
        <v>150</v>
      </c>
      <c r="K271" s="4">
        <v>0</v>
      </c>
      <c r="L271" s="4">
        <f t="shared" si="38"/>
        <v>150</v>
      </c>
      <c r="M271" s="18">
        <f t="shared" si="39"/>
        <v>1</v>
      </c>
    </row>
    <row r="272" spans="1:13">
      <c r="A272" s="1"/>
      <c r="B272" s="1"/>
      <c r="C272" s="1"/>
      <c r="D272" s="1"/>
      <c r="E272" s="1" t="s">
        <v>357</v>
      </c>
      <c r="F272" s="1"/>
      <c r="G272" s="1"/>
      <c r="H272" s="1"/>
      <c r="I272" s="1"/>
      <c r="J272" s="2">
        <f>ROUND(SUM(J265:J271),5)</f>
        <v>26315.98</v>
      </c>
      <c r="K272" s="2">
        <f>ROUND(SUM(K265:K271),5)</f>
        <v>45000</v>
      </c>
      <c r="L272" s="2">
        <f t="shared" si="38"/>
        <v>-18684.02</v>
      </c>
      <c r="M272" s="15">
        <f t="shared" si="39"/>
        <v>0.58479999999999999</v>
      </c>
    </row>
    <row r="273" spans="1:13">
      <c r="A273" s="1"/>
      <c r="B273" s="1"/>
      <c r="C273" s="1"/>
      <c r="D273" s="1"/>
      <c r="E273" s="1" t="s">
        <v>358</v>
      </c>
      <c r="F273" s="1"/>
      <c r="G273" s="1"/>
      <c r="H273" s="1"/>
      <c r="I273" s="1"/>
      <c r="J273" s="2"/>
      <c r="K273" s="2"/>
      <c r="L273" s="2"/>
      <c r="M273" s="15"/>
    </row>
    <row r="274" spans="1:13">
      <c r="A274" s="1"/>
      <c r="B274" s="1"/>
      <c r="C274" s="1"/>
      <c r="D274" s="1"/>
      <c r="E274" s="1"/>
      <c r="F274" s="1" t="s">
        <v>359</v>
      </c>
      <c r="G274" s="1"/>
      <c r="H274" s="1"/>
      <c r="I274" s="1"/>
      <c r="J274" s="2">
        <v>450</v>
      </c>
      <c r="K274" s="2">
        <v>0</v>
      </c>
      <c r="L274" s="2">
        <f>ROUND((J274-K274),5)</f>
        <v>450</v>
      </c>
      <c r="M274" s="15">
        <f>ROUND(IF(K274=0, IF(J274=0, 0, 1), J274/K274),5)</f>
        <v>1</v>
      </c>
    </row>
    <row r="275" spans="1:13">
      <c r="A275" s="1"/>
      <c r="B275" s="1"/>
      <c r="C275" s="1"/>
      <c r="D275" s="1"/>
      <c r="E275" s="1"/>
      <c r="F275" s="1" t="s">
        <v>360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>
      <c r="A276" s="1"/>
      <c r="B276" s="1"/>
      <c r="C276" s="1"/>
      <c r="D276" s="1"/>
      <c r="E276" s="1"/>
      <c r="F276" s="1" t="s">
        <v>361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>
      <c r="A277" s="1"/>
      <c r="B277" s="1"/>
      <c r="C277" s="1"/>
      <c r="D277" s="1"/>
      <c r="E277" s="1" t="s">
        <v>362</v>
      </c>
      <c r="F277" s="1"/>
      <c r="G277" s="1"/>
      <c r="H277" s="1"/>
      <c r="I277" s="1"/>
      <c r="J277" s="2">
        <f>ROUND(SUM(J273:J276),5)</f>
        <v>450</v>
      </c>
      <c r="K277" s="2">
        <f>ROUND(SUM(K273:K276),5)</f>
        <v>0</v>
      </c>
      <c r="L277" s="2">
        <f>ROUND((J277-K277),5)</f>
        <v>450</v>
      </c>
      <c r="M277" s="15">
        <f>ROUND(IF(K277=0, IF(J277=0, 0, 1), J277/K277),5)</f>
        <v>1</v>
      </c>
    </row>
    <row r="278" spans="1:13">
      <c r="A278" s="1"/>
      <c r="B278" s="1"/>
      <c r="C278" s="1"/>
      <c r="D278" s="1"/>
      <c r="E278" s="1" t="s">
        <v>363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>
      <c r="A279" s="1"/>
      <c r="B279" s="1"/>
      <c r="C279" s="1"/>
      <c r="D279" s="1"/>
      <c r="E279" s="1" t="s">
        <v>364</v>
      </c>
      <c r="F279" s="1"/>
      <c r="G279" s="1"/>
      <c r="H279" s="1"/>
      <c r="I279" s="1"/>
      <c r="J279" s="2"/>
      <c r="K279" s="2"/>
      <c r="L279" s="2"/>
      <c r="M279" s="15"/>
    </row>
    <row r="280" spans="1:13">
      <c r="A280" s="1"/>
      <c r="B280" s="1"/>
      <c r="C280" s="1"/>
      <c r="D280" s="1"/>
      <c r="E280" s="1"/>
      <c r="F280" s="1" t="s">
        <v>365</v>
      </c>
      <c r="G280" s="1"/>
      <c r="H280" s="1"/>
      <c r="I280" s="1"/>
      <c r="J280" s="2">
        <v>3743.71</v>
      </c>
      <c r="K280" s="2">
        <v>0</v>
      </c>
      <c r="L280" s="2">
        <f t="shared" ref="L280:L288" si="40">ROUND((J280-K280),5)</f>
        <v>3743.71</v>
      </c>
      <c r="M280" s="15">
        <f t="shared" ref="M280:M288" si="41">ROUND(IF(K280=0, IF(J280=0, 0, 1), J280/K280),5)</f>
        <v>1</v>
      </c>
    </row>
    <row r="281" spans="1:13">
      <c r="A281" s="1"/>
      <c r="B281" s="1"/>
      <c r="C281" s="1"/>
      <c r="D281" s="1"/>
      <c r="E281" s="1"/>
      <c r="F281" s="1" t="s">
        <v>366</v>
      </c>
      <c r="G281" s="1"/>
      <c r="H281" s="1"/>
      <c r="I281" s="1"/>
      <c r="J281" s="2">
        <v>1179.52</v>
      </c>
      <c r="K281" s="2">
        <v>0</v>
      </c>
      <c r="L281" s="2">
        <f t="shared" si="40"/>
        <v>1179.52</v>
      </c>
      <c r="M281" s="15">
        <f t="shared" si="41"/>
        <v>1</v>
      </c>
    </row>
    <row r="282" spans="1:13">
      <c r="A282" s="1"/>
      <c r="B282" s="1"/>
      <c r="C282" s="1"/>
      <c r="D282" s="1"/>
      <c r="E282" s="1"/>
      <c r="F282" s="1" t="s">
        <v>367</v>
      </c>
      <c r="G282" s="1"/>
      <c r="H282" s="1"/>
      <c r="I282" s="1"/>
      <c r="J282" s="2">
        <v>690</v>
      </c>
      <c r="K282" s="2">
        <v>0</v>
      </c>
      <c r="L282" s="2">
        <f t="shared" si="40"/>
        <v>690</v>
      </c>
      <c r="M282" s="15">
        <f t="shared" si="41"/>
        <v>1</v>
      </c>
    </row>
    <row r="283" spans="1:13">
      <c r="A283" s="1"/>
      <c r="B283" s="1"/>
      <c r="C283" s="1"/>
      <c r="D283" s="1"/>
      <c r="E283" s="1"/>
      <c r="F283" s="1" t="s">
        <v>368</v>
      </c>
      <c r="G283" s="1"/>
      <c r="H283" s="1"/>
      <c r="I283" s="1"/>
      <c r="J283" s="2">
        <v>0</v>
      </c>
      <c r="K283" s="2">
        <v>0</v>
      </c>
      <c r="L283" s="2">
        <f t="shared" si="40"/>
        <v>0</v>
      </c>
      <c r="M283" s="15">
        <f t="shared" si="41"/>
        <v>0</v>
      </c>
    </row>
    <row r="284" spans="1:13">
      <c r="A284" s="1"/>
      <c r="B284" s="1"/>
      <c r="C284" s="1"/>
      <c r="D284" s="1"/>
      <c r="E284" s="1"/>
      <c r="F284" s="1" t="s">
        <v>369</v>
      </c>
      <c r="G284" s="1"/>
      <c r="H284" s="1"/>
      <c r="I284" s="1"/>
      <c r="J284" s="2">
        <v>89.71</v>
      </c>
      <c r="K284" s="2">
        <v>0</v>
      </c>
      <c r="L284" s="2">
        <f t="shared" si="40"/>
        <v>89.71</v>
      </c>
      <c r="M284" s="15">
        <f t="shared" si="41"/>
        <v>1</v>
      </c>
    </row>
    <row r="285" spans="1:13" ht="15.75" thickBot="1">
      <c r="A285" s="1"/>
      <c r="B285" s="1"/>
      <c r="C285" s="1"/>
      <c r="D285" s="1"/>
      <c r="E285" s="1"/>
      <c r="F285" s="1" t="s">
        <v>370</v>
      </c>
      <c r="G285" s="1"/>
      <c r="H285" s="1"/>
      <c r="I285" s="1"/>
      <c r="J285" s="2">
        <v>0</v>
      </c>
      <c r="K285" s="2">
        <v>0</v>
      </c>
      <c r="L285" s="2">
        <f t="shared" si="40"/>
        <v>0</v>
      </c>
      <c r="M285" s="15">
        <f t="shared" si="41"/>
        <v>0</v>
      </c>
    </row>
    <row r="286" spans="1:13" ht="15.75" thickBot="1">
      <c r="A286" s="1"/>
      <c r="B286" s="1"/>
      <c r="C286" s="1"/>
      <c r="D286" s="1"/>
      <c r="E286" s="1" t="s">
        <v>371</v>
      </c>
      <c r="F286" s="1"/>
      <c r="G286" s="1"/>
      <c r="H286" s="1"/>
      <c r="I286" s="1"/>
      <c r="J286" s="5">
        <f>ROUND(SUM(J279:J285),5)</f>
        <v>5702.94</v>
      </c>
      <c r="K286" s="5">
        <f>ROUND(SUM(K279:K285),5)</f>
        <v>0</v>
      </c>
      <c r="L286" s="5">
        <f t="shared" si="40"/>
        <v>5702.94</v>
      </c>
      <c r="M286" s="16">
        <f t="shared" si="41"/>
        <v>1</v>
      </c>
    </row>
    <row r="287" spans="1:13" ht="15.75" thickBot="1">
      <c r="A287" s="1"/>
      <c r="B287" s="1"/>
      <c r="C287" s="1"/>
      <c r="D287" s="1" t="s">
        <v>372</v>
      </c>
      <c r="E287" s="1"/>
      <c r="F287" s="1"/>
      <c r="G287" s="1"/>
      <c r="H287" s="1"/>
      <c r="I287" s="1"/>
      <c r="J287" s="3">
        <f>ROUND(J264+J272+SUM(J277:J278)+J286,5)</f>
        <v>32468.92</v>
      </c>
      <c r="K287" s="3">
        <f>ROUND(K264+K272+SUM(K277:K278)+K286,5)</f>
        <v>45000</v>
      </c>
      <c r="L287" s="3">
        <f t="shared" si="40"/>
        <v>-12531.08</v>
      </c>
      <c r="M287" s="17">
        <f t="shared" si="41"/>
        <v>0.72153</v>
      </c>
    </row>
    <row r="288" spans="1:13">
      <c r="A288" s="1"/>
      <c r="B288" s="1"/>
      <c r="C288" s="1" t="s">
        <v>373</v>
      </c>
      <c r="D288" s="1"/>
      <c r="E288" s="1"/>
      <c r="F288" s="1"/>
      <c r="G288" s="1"/>
      <c r="H288" s="1"/>
      <c r="I288" s="1"/>
      <c r="J288" s="2">
        <f>ROUND(J260+J263+J287,5)</f>
        <v>127468.92</v>
      </c>
      <c r="K288" s="2">
        <f>ROUND(K260+K263+K287,5)</f>
        <v>45000</v>
      </c>
      <c r="L288" s="2">
        <f t="shared" si="40"/>
        <v>82468.92</v>
      </c>
      <c r="M288" s="15">
        <f t="shared" si="41"/>
        <v>2.83264</v>
      </c>
    </row>
    <row r="289" spans="1:13">
      <c r="A289" s="1"/>
      <c r="B289" s="1"/>
      <c r="C289" s="1" t="s">
        <v>374</v>
      </c>
      <c r="D289" s="1"/>
      <c r="E289" s="1"/>
      <c r="F289" s="1"/>
      <c r="G289" s="1"/>
      <c r="H289" s="1"/>
      <c r="I289" s="1"/>
      <c r="J289" s="2"/>
      <c r="K289" s="2"/>
      <c r="L289" s="2"/>
      <c r="M289" s="15"/>
    </row>
    <row r="290" spans="1:13">
      <c r="A290" s="1"/>
      <c r="B290" s="1"/>
      <c r="C290" s="1"/>
      <c r="D290" s="1" t="s">
        <v>375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>
      <c r="A291" s="1"/>
      <c r="B291" s="1"/>
      <c r="C291" s="1"/>
      <c r="D291" s="1"/>
      <c r="E291" s="1" t="s">
        <v>376</v>
      </c>
      <c r="F291" s="1"/>
      <c r="G291" s="1"/>
      <c r="H291" s="1"/>
      <c r="I291" s="1"/>
      <c r="J291" s="2">
        <v>333521</v>
      </c>
      <c r="K291" s="2">
        <v>108837.15</v>
      </c>
      <c r="L291" s="2">
        <f>ROUND((J291-K291),5)</f>
        <v>224683.85</v>
      </c>
      <c r="M291" s="15">
        <f>ROUND(IF(K291=0, IF(J291=0, 0, 1), J291/K291),5)</f>
        <v>3.0644</v>
      </c>
    </row>
    <row r="292" spans="1:13">
      <c r="A292" s="1"/>
      <c r="B292" s="1"/>
      <c r="C292" s="1"/>
      <c r="D292" s="1"/>
      <c r="E292" s="1" t="s">
        <v>377</v>
      </c>
      <c r="F292" s="1"/>
      <c r="G292" s="1"/>
      <c r="H292" s="1"/>
      <c r="I292" s="1"/>
      <c r="J292" s="2">
        <v>96540</v>
      </c>
      <c r="K292" s="2">
        <v>95000</v>
      </c>
      <c r="L292" s="2">
        <f>ROUND((J292-K292),5)</f>
        <v>1540</v>
      </c>
      <c r="M292" s="15">
        <f>ROUND(IF(K292=0, IF(J292=0, 0, 1), J292/K292),5)</f>
        <v>1.0162100000000001</v>
      </c>
    </row>
    <row r="293" spans="1:13" ht="15.75" thickBot="1">
      <c r="A293" s="1"/>
      <c r="B293" s="1"/>
      <c r="C293" s="1"/>
      <c r="D293" s="1"/>
      <c r="E293" s="1" t="s">
        <v>378</v>
      </c>
      <c r="F293" s="1"/>
      <c r="G293" s="1"/>
      <c r="H293" s="1"/>
      <c r="I293" s="1"/>
      <c r="J293" s="4">
        <v>0</v>
      </c>
      <c r="K293" s="4">
        <v>0</v>
      </c>
      <c r="L293" s="4">
        <f>ROUND((J293-K293),5)</f>
        <v>0</v>
      </c>
      <c r="M293" s="18">
        <f>ROUND(IF(K293=0, IF(J293=0, 0, 1), J293/K293),5)</f>
        <v>0</v>
      </c>
    </row>
    <row r="294" spans="1:13">
      <c r="A294" s="1"/>
      <c r="B294" s="1"/>
      <c r="C294" s="1"/>
      <c r="D294" s="1" t="s">
        <v>379</v>
      </c>
      <c r="E294" s="1"/>
      <c r="F294" s="1"/>
      <c r="G294" s="1"/>
      <c r="H294" s="1"/>
      <c r="I294" s="1"/>
      <c r="J294" s="2">
        <f>ROUND(SUM(J290:J293),5)</f>
        <v>430061</v>
      </c>
      <c r="K294" s="2">
        <f>ROUND(SUM(K290:K293),5)</f>
        <v>203837.15</v>
      </c>
      <c r="L294" s="2">
        <f>ROUND((J294-K294),5)</f>
        <v>226223.85</v>
      </c>
      <c r="M294" s="15">
        <f>ROUND(IF(K294=0, IF(J294=0, 0, 1), J294/K294),5)</f>
        <v>2.1098300000000001</v>
      </c>
    </row>
    <row r="295" spans="1:13">
      <c r="A295" s="1"/>
      <c r="B295" s="1"/>
      <c r="C295" s="1"/>
      <c r="D295" s="1" t="s">
        <v>380</v>
      </c>
      <c r="E295" s="1"/>
      <c r="F295" s="1"/>
      <c r="G295" s="1"/>
      <c r="H295" s="1"/>
      <c r="I295" s="1"/>
      <c r="J295" s="2"/>
      <c r="K295" s="2"/>
      <c r="L295" s="2"/>
      <c r="M295" s="15"/>
    </row>
    <row r="296" spans="1:13">
      <c r="A296" s="1"/>
      <c r="B296" s="1"/>
      <c r="C296" s="1"/>
      <c r="D296" s="1"/>
      <c r="E296" s="1" t="s">
        <v>381</v>
      </c>
      <c r="F296" s="1"/>
      <c r="G296" s="1"/>
      <c r="H296" s="1"/>
      <c r="I296" s="1"/>
      <c r="J296" s="2">
        <v>0</v>
      </c>
      <c r="K296" s="2">
        <v>35000</v>
      </c>
      <c r="L296" s="2">
        <f>ROUND((J296-K296),5)</f>
        <v>-35000</v>
      </c>
      <c r="M296" s="15">
        <f>ROUND(IF(K296=0, IF(J296=0, 0, 1), J296/K296),5)</f>
        <v>0</v>
      </c>
    </row>
    <row r="297" spans="1:13">
      <c r="A297" s="1"/>
      <c r="B297" s="1"/>
      <c r="C297" s="1"/>
      <c r="D297" s="1"/>
      <c r="E297" s="1" t="s">
        <v>382</v>
      </c>
      <c r="F297" s="1"/>
      <c r="G297" s="1"/>
      <c r="H297" s="1"/>
      <c r="I297" s="1"/>
      <c r="J297" s="2">
        <v>0</v>
      </c>
      <c r="K297" s="2">
        <v>0</v>
      </c>
      <c r="L297" s="2">
        <f>ROUND((J297-K297),5)</f>
        <v>0</v>
      </c>
      <c r="M297" s="15">
        <f>ROUND(IF(K297=0, IF(J297=0, 0, 1), J297/K297),5)</f>
        <v>0</v>
      </c>
    </row>
    <row r="298" spans="1:13">
      <c r="A298" s="1"/>
      <c r="B298" s="1"/>
      <c r="C298" s="1"/>
      <c r="D298" s="1"/>
      <c r="E298" s="1" t="s">
        <v>383</v>
      </c>
      <c r="F298" s="1"/>
      <c r="G298" s="1"/>
      <c r="H298" s="1"/>
      <c r="I298" s="1"/>
      <c r="J298" s="2">
        <v>265</v>
      </c>
      <c r="K298" s="2">
        <v>0</v>
      </c>
      <c r="L298" s="2">
        <f>ROUND((J298-K298),5)</f>
        <v>265</v>
      </c>
      <c r="M298" s="15">
        <f>ROUND(IF(K298=0, IF(J298=0, 0, 1), J298/K298),5)</f>
        <v>1</v>
      </c>
    </row>
    <row r="299" spans="1:13">
      <c r="A299" s="1"/>
      <c r="B299" s="1"/>
      <c r="C299" s="1"/>
      <c r="D299" s="1"/>
      <c r="E299" s="1" t="s">
        <v>384</v>
      </c>
      <c r="F299" s="1"/>
      <c r="G299" s="1"/>
      <c r="H299" s="1"/>
      <c r="I299" s="1"/>
      <c r="J299" s="2">
        <v>0</v>
      </c>
      <c r="K299" s="2">
        <v>0</v>
      </c>
      <c r="L299" s="2">
        <f>ROUND((J299-K299),5)</f>
        <v>0</v>
      </c>
      <c r="M299" s="15">
        <f>ROUND(IF(K299=0, IF(J299=0, 0, 1), J299/K299),5)</f>
        <v>0</v>
      </c>
    </row>
    <row r="300" spans="1:13">
      <c r="A300" s="1"/>
      <c r="B300" s="1"/>
      <c r="C300" s="1"/>
      <c r="D300" s="1"/>
      <c r="E300" s="1" t="s">
        <v>385</v>
      </c>
      <c r="F300" s="1"/>
      <c r="G300" s="1"/>
      <c r="H300" s="1"/>
      <c r="I300" s="1"/>
      <c r="J300" s="2"/>
      <c r="K300" s="2"/>
      <c r="L300" s="2"/>
      <c r="M300" s="15"/>
    </row>
    <row r="301" spans="1:13">
      <c r="A301" s="1"/>
      <c r="B301" s="1"/>
      <c r="C301" s="1"/>
      <c r="D301" s="1"/>
      <c r="E301" s="1"/>
      <c r="F301" s="1" t="s">
        <v>386</v>
      </c>
      <c r="G301" s="1"/>
      <c r="H301" s="1"/>
      <c r="I301" s="1"/>
      <c r="J301" s="2">
        <v>3181.44</v>
      </c>
      <c r="K301" s="2">
        <v>0</v>
      </c>
      <c r="L301" s="2">
        <f t="shared" ref="L301:L307" si="42">ROUND((J301-K301),5)</f>
        <v>3181.44</v>
      </c>
      <c r="M301" s="15">
        <f t="shared" ref="M301:M307" si="43">ROUND(IF(K301=0, IF(J301=0, 0, 1), J301/K301),5)</f>
        <v>1</v>
      </c>
    </row>
    <row r="302" spans="1:13">
      <c r="A302" s="1"/>
      <c r="B302" s="1"/>
      <c r="C302" s="1"/>
      <c r="D302" s="1"/>
      <c r="E302" s="1"/>
      <c r="F302" s="1" t="s">
        <v>387</v>
      </c>
      <c r="G302" s="1"/>
      <c r="H302" s="1"/>
      <c r="I302" s="1"/>
      <c r="J302" s="2">
        <v>71630.86</v>
      </c>
      <c r="K302" s="2">
        <v>0</v>
      </c>
      <c r="L302" s="2">
        <f t="shared" si="42"/>
        <v>71630.86</v>
      </c>
      <c r="M302" s="15">
        <f t="shared" si="43"/>
        <v>1</v>
      </c>
    </row>
    <row r="303" spans="1:13">
      <c r="A303" s="1"/>
      <c r="B303" s="1"/>
      <c r="C303" s="1"/>
      <c r="D303" s="1"/>
      <c r="E303" s="1"/>
      <c r="F303" s="1" t="s">
        <v>388</v>
      </c>
      <c r="G303" s="1"/>
      <c r="H303" s="1"/>
      <c r="I303" s="1"/>
      <c r="J303" s="2">
        <v>11555.85</v>
      </c>
      <c r="K303" s="2">
        <v>0</v>
      </c>
      <c r="L303" s="2">
        <f t="shared" si="42"/>
        <v>11555.85</v>
      </c>
      <c r="M303" s="15">
        <f t="shared" si="43"/>
        <v>1</v>
      </c>
    </row>
    <row r="304" spans="1:13" ht="15.75" thickBot="1">
      <c r="A304" s="1"/>
      <c r="B304" s="1"/>
      <c r="C304" s="1"/>
      <c r="D304" s="1"/>
      <c r="E304" s="1"/>
      <c r="F304" s="1" t="s">
        <v>389</v>
      </c>
      <c r="G304" s="1"/>
      <c r="H304" s="1"/>
      <c r="I304" s="1"/>
      <c r="J304" s="4">
        <v>0</v>
      </c>
      <c r="K304" s="4">
        <v>0</v>
      </c>
      <c r="L304" s="4">
        <f t="shared" si="42"/>
        <v>0</v>
      </c>
      <c r="M304" s="18">
        <f t="shared" si="43"/>
        <v>0</v>
      </c>
    </row>
    <row r="305" spans="1:13">
      <c r="A305" s="1"/>
      <c r="B305" s="1"/>
      <c r="C305" s="1"/>
      <c r="D305" s="1"/>
      <c r="E305" s="1" t="s">
        <v>390</v>
      </c>
      <c r="F305" s="1"/>
      <c r="G305" s="1"/>
      <c r="H305" s="1"/>
      <c r="I305" s="1"/>
      <c r="J305" s="2">
        <f>ROUND(SUM(J300:J304),5)</f>
        <v>86368.15</v>
      </c>
      <c r="K305" s="2">
        <f>ROUND(SUM(K300:K304),5)</f>
        <v>0</v>
      </c>
      <c r="L305" s="2">
        <f t="shared" si="42"/>
        <v>86368.15</v>
      </c>
      <c r="M305" s="15">
        <f t="shared" si="43"/>
        <v>1</v>
      </c>
    </row>
    <row r="306" spans="1:13" ht="15.75" thickBot="1">
      <c r="A306" s="1"/>
      <c r="B306" s="1"/>
      <c r="C306" s="1"/>
      <c r="D306" s="1"/>
      <c r="E306" s="1" t="s">
        <v>391</v>
      </c>
      <c r="F306" s="1"/>
      <c r="G306" s="1"/>
      <c r="H306" s="1"/>
      <c r="I306" s="1"/>
      <c r="J306" s="4">
        <v>0</v>
      </c>
      <c r="K306" s="4">
        <v>0</v>
      </c>
      <c r="L306" s="4">
        <f t="shared" si="42"/>
        <v>0</v>
      </c>
      <c r="M306" s="18">
        <f t="shared" si="43"/>
        <v>0</v>
      </c>
    </row>
    <row r="307" spans="1:13">
      <c r="A307" s="1"/>
      <c r="B307" s="1"/>
      <c r="C307" s="1"/>
      <c r="D307" s="1" t="s">
        <v>392</v>
      </c>
      <c r="E307" s="1"/>
      <c r="F307" s="1"/>
      <c r="G307" s="1"/>
      <c r="H307" s="1"/>
      <c r="I307" s="1"/>
      <c r="J307" s="2">
        <f>ROUND(SUM(J295:J299)+SUM(J305:J306),5)</f>
        <v>86633.15</v>
      </c>
      <c r="K307" s="2">
        <f>ROUND(SUM(K295:K299)+SUM(K305:K306),5)</f>
        <v>35000</v>
      </c>
      <c r="L307" s="2">
        <f t="shared" si="42"/>
        <v>51633.15</v>
      </c>
      <c r="M307" s="15">
        <f t="shared" si="43"/>
        <v>2.4752299999999998</v>
      </c>
    </row>
    <row r="308" spans="1:13">
      <c r="A308" s="1"/>
      <c r="B308" s="1"/>
      <c r="C308" s="1"/>
      <c r="D308" s="1" t="s">
        <v>393</v>
      </c>
      <c r="E308" s="1"/>
      <c r="F308" s="1"/>
      <c r="G308" s="1"/>
      <c r="H308" s="1"/>
      <c r="I308" s="1"/>
      <c r="J308" s="2"/>
      <c r="K308" s="2"/>
      <c r="L308" s="2"/>
      <c r="M308" s="15"/>
    </row>
    <row r="309" spans="1:13">
      <c r="A309" s="1"/>
      <c r="B309" s="1"/>
      <c r="C309" s="1"/>
      <c r="D309" s="1"/>
      <c r="E309" s="1" t="s">
        <v>394</v>
      </c>
      <c r="F309" s="1"/>
      <c r="G309" s="1"/>
      <c r="H309" s="1"/>
      <c r="I309" s="1"/>
      <c r="J309" s="2">
        <v>0</v>
      </c>
      <c r="K309" s="2">
        <v>2347.5300000000002</v>
      </c>
      <c r="L309" s="2">
        <f t="shared" ref="L309:L314" si="44">ROUND((J309-K309),5)</f>
        <v>-2347.5300000000002</v>
      </c>
      <c r="M309" s="15">
        <f t="shared" ref="M309:M314" si="45">ROUND(IF(K309=0, IF(J309=0, 0, 1), J309/K309),5)</f>
        <v>0</v>
      </c>
    </row>
    <row r="310" spans="1:13" ht="15.75" thickBot="1">
      <c r="A310" s="1"/>
      <c r="B310" s="1"/>
      <c r="C310" s="1"/>
      <c r="D310" s="1"/>
      <c r="E310" s="1" t="s">
        <v>395</v>
      </c>
      <c r="F310" s="1"/>
      <c r="G310" s="1"/>
      <c r="H310" s="1"/>
      <c r="I310" s="1"/>
      <c r="J310" s="2">
        <v>0</v>
      </c>
      <c r="K310" s="2">
        <v>10000</v>
      </c>
      <c r="L310" s="2">
        <f t="shared" si="44"/>
        <v>-10000</v>
      </c>
      <c r="M310" s="15">
        <f t="shared" si="45"/>
        <v>0</v>
      </c>
    </row>
    <row r="311" spans="1:13" ht="15.75" thickBot="1">
      <c r="A311" s="1"/>
      <c r="B311" s="1"/>
      <c r="C311" s="1"/>
      <c r="D311" s="1" t="s">
        <v>396</v>
      </c>
      <c r="E311" s="1"/>
      <c r="F311" s="1"/>
      <c r="G311" s="1"/>
      <c r="H311" s="1"/>
      <c r="I311" s="1"/>
      <c r="J311" s="5">
        <f>ROUND(SUM(J308:J310),5)</f>
        <v>0</v>
      </c>
      <c r="K311" s="5">
        <f>ROUND(SUM(K308:K310),5)</f>
        <v>12347.53</v>
      </c>
      <c r="L311" s="5">
        <f t="shared" si="44"/>
        <v>-12347.53</v>
      </c>
      <c r="M311" s="16">
        <f t="shared" si="45"/>
        <v>0</v>
      </c>
    </row>
    <row r="312" spans="1:13" ht="15.75" thickBot="1">
      <c r="A312" s="1"/>
      <c r="B312" s="1"/>
      <c r="C312" s="1" t="s">
        <v>397</v>
      </c>
      <c r="D312" s="1"/>
      <c r="E312" s="1"/>
      <c r="F312" s="1"/>
      <c r="G312" s="1"/>
      <c r="H312" s="1"/>
      <c r="I312" s="1"/>
      <c r="J312" s="5">
        <f>ROUND(J289+J294+J307+J311,5)</f>
        <v>516694.15</v>
      </c>
      <c r="K312" s="5">
        <f>ROUND(K289+K294+K307+K311,5)</f>
        <v>251184.68</v>
      </c>
      <c r="L312" s="5">
        <f t="shared" si="44"/>
        <v>265509.46999999997</v>
      </c>
      <c r="M312" s="16">
        <f t="shared" si="45"/>
        <v>2.0570300000000001</v>
      </c>
    </row>
    <row r="313" spans="1:13" ht="15.75" thickBot="1">
      <c r="A313" s="1"/>
      <c r="B313" s="1" t="s">
        <v>398</v>
      </c>
      <c r="C313" s="1"/>
      <c r="D313" s="1"/>
      <c r="E313" s="1"/>
      <c r="F313" s="1"/>
      <c r="G313" s="1"/>
      <c r="H313" s="1"/>
      <c r="I313" s="1"/>
      <c r="J313" s="5">
        <f>ROUND(J259+J288-J312,5)</f>
        <v>-389225.23</v>
      </c>
      <c r="K313" s="5">
        <f>ROUND(K259+K288-K312,5)</f>
        <v>-206184.68</v>
      </c>
      <c r="L313" s="5">
        <f t="shared" si="44"/>
        <v>-183040.55</v>
      </c>
      <c r="M313" s="16">
        <f t="shared" si="45"/>
        <v>1.88775</v>
      </c>
    </row>
    <row r="314" spans="1:13" s="8" customFormat="1" ht="12" thickBot="1">
      <c r="A314" s="6" t="s">
        <v>85</v>
      </c>
      <c r="B314" s="6"/>
      <c r="C314" s="6"/>
      <c r="D314" s="6"/>
      <c r="E314" s="6"/>
      <c r="F314" s="6"/>
      <c r="G314" s="6"/>
      <c r="H314" s="6"/>
      <c r="I314" s="6"/>
      <c r="J314" s="7">
        <f>ROUND(J258+J313,5)</f>
        <v>315820.71999999997</v>
      </c>
      <c r="K314" s="7">
        <f>ROUND(K258+K313,5)</f>
        <v>-162185.18</v>
      </c>
      <c r="L314" s="7">
        <f t="shared" si="44"/>
        <v>478005.9</v>
      </c>
      <c r="M314" s="19">
        <f t="shared" si="45"/>
        <v>-1.9472799999999999</v>
      </c>
    </row>
    <row r="315" spans="1:13" ht="15.75" thickTop="1"/>
  </sheetData>
  <pageMargins left="0.7" right="0.7" top="0.75" bottom="0.75" header="0.1" footer="0.3"/>
  <pageSetup orientation="portrait" r:id="rId1"/>
  <headerFooter>
    <oddHeader>&amp;L&amp;"Arial,Bold"&amp;8 12:32 PM
&amp;"Arial,Bold"&amp;8 08/06/25
&amp;"Arial,Bold"&amp;8 Accrual Basis&amp;C&amp;"Arial,Bold"&amp;12 Nederland Fire Protection District
&amp;"Arial,Bold"&amp;14 Income &amp;&amp; Expense Budget vs. Actual
&amp;"Arial,Bold"&amp;10 January through December 2025</oddHeader>
    <oddFooter>&amp;R&amp;"Arial,Bold"&amp;8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F7905-796D-43A6-A8EA-5E00CF194699}"/>
</file>

<file path=customXml/itemProps2.xml><?xml version="1.0" encoding="utf-8"?>
<ds:datastoreItem xmlns:ds="http://schemas.openxmlformats.org/officeDocument/2006/customXml" ds:itemID="{5F658A64-FDBD-48F0-AA48-13E927B74141}"/>
</file>

<file path=customXml/itemProps3.xml><?xml version="1.0" encoding="utf-8"?>
<ds:datastoreItem xmlns:ds="http://schemas.openxmlformats.org/officeDocument/2006/customXml" ds:itemID="{AAACD64A-40EE-48F5-9CE8-B18C85F4E8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Sherry Snyder</dc:creator>
  <cp:keywords/>
  <dc:description/>
  <cp:lastModifiedBy>Sherry Snyder</cp:lastModifiedBy>
  <cp:revision/>
  <dcterms:created xsi:type="dcterms:W3CDTF">2025-08-06T18:23:41Z</dcterms:created>
  <dcterms:modified xsi:type="dcterms:W3CDTF">2025-08-06T21:48:32Z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