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2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edcofire-my.sharepoint.com/personal/boardpres_nederlandfire_org/Documents/Board/2020_Board_Term/Documents/Agendas/June/"/>
    </mc:Choice>
  </mc:AlternateContent>
  <xr:revisionPtr revIDLastSave="0" documentId="8_{1CF01137-24BB-0E4A-B8F6-B4FBD50157CB}" xr6:coauthVersionLast="47" xr6:coauthVersionMax="47" xr10:uidLastSave="{00000000-0000-0000-0000-000000000000}"/>
  <bookViews>
    <workbookView xWindow="52540" yWindow="-1240" windowWidth="35840" windowHeight="22400" activeTab="2" xr2:uid="{89C93946-FE14-B74C-BE3D-EDF2897A6AEE}"/>
  </bookViews>
  <sheets>
    <sheet name="Sheet1" sheetId="1" r:id="rId1"/>
    <sheet name="VRP" sheetId="2" r:id="rId2"/>
    <sheet name="Inflation" sheetId="6" r:id="rId3"/>
    <sheet name="VRP Graph Inputs" sheetId="3" r:id="rId4"/>
    <sheet name="Miil Projection" sheetId="4" r:id="rId5"/>
    <sheet name="Mill Projection Graph" sheetId="5" r:id="rId6"/>
  </sheets>
  <definedNames>
    <definedName name="_xlchart.v1.0" hidden="1">VRP!$I$74</definedName>
    <definedName name="_xlchart.v1.1" hidden="1">VRP!$I$74</definedName>
    <definedName name="_xlchart.v1.2" hidden="1">VRP!$I$74</definedName>
    <definedName name="_xlchart.v1.3" hidden="1">Inflation!$L$3:$L$62</definedName>
    <definedName name="_xlchart.v1.4" hidden="1">Inflation!$M$3:$M$62</definedName>
    <definedName name="_xlchart.v1.5" hidden="1">Inflation!$N$3:$N$62</definedName>
    <definedName name="_xlchart.v1.6" hidden="1">Inflation!$O$3:$O$62</definedName>
    <definedName name="_xlchart.v1.7" hidden="1">Inflation!$P$3:$P$62</definedName>
    <definedName name="_xlchart.v1.8" hidden="1">Inflation!$Q$3:$Q$62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6" i="6" l="1"/>
  <c r="Q7" i="6"/>
  <c r="Q8" i="6" s="1"/>
  <c r="Q9" i="6" s="1"/>
  <c r="Q10" i="6" s="1"/>
  <c r="Q11" i="6" s="1"/>
  <c r="Q12" i="6" s="1"/>
  <c r="Q13" i="6" s="1"/>
  <c r="Q14" i="6" s="1"/>
  <c r="Q15" i="6" s="1"/>
  <c r="Q16" i="6" s="1"/>
  <c r="Q17" i="6" s="1"/>
  <c r="Q18" i="6" s="1"/>
  <c r="Q19" i="6" s="1"/>
  <c r="Q20" i="6" s="1"/>
  <c r="Q21" i="6" s="1"/>
  <c r="Q22" i="6" s="1"/>
  <c r="Q23" i="6" s="1"/>
  <c r="Q24" i="6" s="1"/>
  <c r="Q25" i="6" s="1"/>
  <c r="Q26" i="6" s="1"/>
  <c r="Q27" i="6" s="1"/>
  <c r="Q28" i="6" s="1"/>
  <c r="Q29" i="6" s="1"/>
  <c r="Q30" i="6" s="1"/>
  <c r="Q31" i="6" s="1"/>
  <c r="Q32" i="6" s="1"/>
  <c r="Q33" i="6" s="1"/>
  <c r="Q34" i="6" s="1"/>
  <c r="Q35" i="6" s="1"/>
  <c r="Q36" i="6" s="1"/>
  <c r="Q37" i="6" s="1"/>
  <c r="Q38" i="6" s="1"/>
  <c r="Q39" i="6" s="1"/>
  <c r="Q40" i="6" s="1"/>
  <c r="Q41" i="6" s="1"/>
  <c r="Q42" i="6" s="1"/>
  <c r="Q43" i="6" s="1"/>
  <c r="Q44" i="6" s="1"/>
  <c r="Q45" i="6" s="1"/>
  <c r="Q46" i="6" s="1"/>
  <c r="Q47" i="6" s="1"/>
  <c r="Q48" i="6" s="1"/>
  <c r="Q49" i="6" s="1"/>
  <c r="Q50" i="6" s="1"/>
  <c r="Q51" i="6" s="1"/>
  <c r="Q52" i="6" s="1"/>
  <c r="Q53" i="6" s="1"/>
  <c r="Q54" i="6" s="1"/>
  <c r="Q55" i="6" s="1"/>
  <c r="Q56" i="6" s="1"/>
  <c r="Q57" i="6" s="1"/>
  <c r="Q58" i="6" s="1"/>
  <c r="Q59" i="6" s="1"/>
  <c r="Q60" i="6" s="1"/>
  <c r="Q61" i="6" s="1"/>
  <c r="Q62" i="6" s="1"/>
  <c r="Q5" i="6"/>
  <c r="C4" i="6"/>
  <c r="C5" i="6" s="1"/>
  <c r="C6" i="6" s="1"/>
  <c r="C7" i="6" s="1"/>
  <c r="C8" i="6" s="1"/>
  <c r="C9" i="6" s="1"/>
  <c r="C10" i="6" s="1"/>
  <c r="C11" i="6" s="1"/>
  <c r="C12" i="6" s="1"/>
  <c r="C13" i="6" s="1"/>
  <c r="C14" i="6" s="1"/>
  <c r="C15" i="6" s="1"/>
  <c r="C16" i="6" s="1"/>
  <c r="C17" i="6" s="1"/>
  <c r="C18" i="6" s="1"/>
  <c r="C19" i="6" s="1"/>
  <c r="C20" i="6" s="1"/>
  <c r="C21" i="6" s="1"/>
  <c r="C22" i="6" s="1"/>
  <c r="C23" i="6" s="1"/>
  <c r="C24" i="6" s="1"/>
  <c r="C25" i="6" s="1"/>
  <c r="C26" i="6" s="1"/>
  <c r="C27" i="6" s="1"/>
  <c r="C28" i="6" s="1"/>
  <c r="C29" i="6" s="1"/>
  <c r="C30" i="6" s="1"/>
  <c r="C31" i="6" s="1"/>
  <c r="C32" i="6" s="1"/>
  <c r="C33" i="6" s="1"/>
  <c r="C34" i="6" s="1"/>
  <c r="C35" i="6" s="1"/>
  <c r="C36" i="6" s="1"/>
  <c r="C37" i="6" s="1"/>
  <c r="C38" i="6" s="1"/>
  <c r="C39" i="6" s="1"/>
  <c r="C40" i="6" s="1"/>
  <c r="C41" i="6" s="1"/>
  <c r="C42" i="6" s="1"/>
  <c r="C43" i="6" s="1"/>
  <c r="C44" i="6" s="1"/>
  <c r="C45" i="6" s="1"/>
  <c r="C46" i="6" s="1"/>
  <c r="C47" i="6" s="1"/>
  <c r="C48" i="6" s="1"/>
  <c r="C49" i="6" s="1"/>
  <c r="C50" i="6" s="1"/>
  <c r="C51" i="6" s="1"/>
  <c r="C52" i="6" s="1"/>
  <c r="C53" i="6" s="1"/>
  <c r="C54" i="6" s="1"/>
  <c r="C55" i="6" s="1"/>
  <c r="C56" i="6" s="1"/>
  <c r="C57" i="6" s="1"/>
  <c r="C58" i="6" s="1"/>
  <c r="C59" i="6" s="1"/>
  <c r="C60" i="6" s="1"/>
  <c r="C61" i="6" s="1"/>
  <c r="C62" i="6" s="1"/>
  <c r="D4" i="6"/>
  <c r="D5" i="6" s="1"/>
  <c r="D6" i="6" s="1"/>
  <c r="D7" i="6" s="1"/>
  <c r="D8" i="6" s="1"/>
  <c r="D9" i="6" s="1"/>
  <c r="D10" i="6" s="1"/>
  <c r="D11" i="6" s="1"/>
  <c r="D12" i="6" s="1"/>
  <c r="D13" i="6" s="1"/>
  <c r="D14" i="6" s="1"/>
  <c r="D15" i="6" s="1"/>
  <c r="D16" i="6" s="1"/>
  <c r="D17" i="6" s="1"/>
  <c r="D18" i="6" s="1"/>
  <c r="D19" i="6" s="1"/>
  <c r="D20" i="6" s="1"/>
  <c r="D21" i="6" s="1"/>
  <c r="D22" i="6" s="1"/>
  <c r="D23" i="6" s="1"/>
  <c r="D24" i="6" s="1"/>
  <c r="D25" i="6" s="1"/>
  <c r="D26" i="6" s="1"/>
  <c r="D27" i="6" s="1"/>
  <c r="D28" i="6" s="1"/>
  <c r="D29" i="6" s="1"/>
  <c r="D30" i="6" s="1"/>
  <c r="D31" i="6" s="1"/>
  <c r="D32" i="6" s="1"/>
  <c r="D33" i="6" s="1"/>
  <c r="D34" i="6" s="1"/>
  <c r="D35" i="6" s="1"/>
  <c r="D36" i="6" s="1"/>
  <c r="D37" i="6" s="1"/>
  <c r="D38" i="6" s="1"/>
  <c r="D39" i="6" s="1"/>
  <c r="D40" i="6" s="1"/>
  <c r="D41" i="6" s="1"/>
  <c r="D42" i="6" s="1"/>
  <c r="D43" i="6" s="1"/>
  <c r="D44" i="6" s="1"/>
  <c r="D45" i="6" s="1"/>
  <c r="D46" i="6" s="1"/>
  <c r="D47" i="6" s="1"/>
  <c r="D48" i="6" s="1"/>
  <c r="D49" i="6" s="1"/>
  <c r="D50" i="6" s="1"/>
  <c r="D51" i="6" s="1"/>
  <c r="D52" i="6" s="1"/>
  <c r="D53" i="6" s="1"/>
  <c r="D54" i="6" s="1"/>
  <c r="D55" i="6" s="1"/>
  <c r="D56" i="6" s="1"/>
  <c r="D57" i="6" s="1"/>
  <c r="D58" i="6" s="1"/>
  <c r="D59" i="6" s="1"/>
  <c r="D60" i="6" s="1"/>
  <c r="D61" i="6" s="1"/>
  <c r="D62" i="6" s="1"/>
  <c r="E4" i="6"/>
  <c r="E5" i="6" s="1"/>
  <c r="E6" i="6" s="1"/>
  <c r="E7" i="6" s="1"/>
  <c r="E8" i="6" s="1"/>
  <c r="E9" i="6" s="1"/>
  <c r="E10" i="6" s="1"/>
  <c r="E11" i="6" s="1"/>
  <c r="E12" i="6" s="1"/>
  <c r="E13" i="6" s="1"/>
  <c r="E14" i="6" s="1"/>
  <c r="E15" i="6" s="1"/>
  <c r="E16" i="6" s="1"/>
  <c r="E17" i="6" s="1"/>
  <c r="E18" i="6" s="1"/>
  <c r="E19" i="6" s="1"/>
  <c r="E20" i="6" s="1"/>
  <c r="E21" i="6" s="1"/>
  <c r="E22" i="6" s="1"/>
  <c r="E23" i="6" s="1"/>
  <c r="E24" i="6" s="1"/>
  <c r="E25" i="6" s="1"/>
  <c r="E26" i="6" s="1"/>
  <c r="E27" i="6" s="1"/>
  <c r="E28" i="6" s="1"/>
  <c r="E29" i="6" s="1"/>
  <c r="E30" i="6" s="1"/>
  <c r="E31" i="6" s="1"/>
  <c r="E32" i="6" s="1"/>
  <c r="E33" i="6" s="1"/>
  <c r="E34" i="6" s="1"/>
  <c r="E35" i="6" s="1"/>
  <c r="E36" i="6" s="1"/>
  <c r="E37" i="6" s="1"/>
  <c r="E38" i="6" s="1"/>
  <c r="E39" i="6" s="1"/>
  <c r="E40" i="6" s="1"/>
  <c r="E41" i="6" s="1"/>
  <c r="E42" i="6" s="1"/>
  <c r="E43" i="6" s="1"/>
  <c r="E44" i="6" s="1"/>
  <c r="E45" i="6" s="1"/>
  <c r="E46" i="6" s="1"/>
  <c r="E47" i="6" s="1"/>
  <c r="E48" i="6" s="1"/>
  <c r="E49" i="6" s="1"/>
  <c r="E50" i="6" s="1"/>
  <c r="E51" i="6" s="1"/>
  <c r="E52" i="6" s="1"/>
  <c r="E53" i="6" s="1"/>
  <c r="E54" i="6" s="1"/>
  <c r="E55" i="6" s="1"/>
  <c r="E56" i="6" s="1"/>
  <c r="E57" i="6" s="1"/>
  <c r="E58" i="6" s="1"/>
  <c r="E59" i="6" s="1"/>
  <c r="E60" i="6" s="1"/>
  <c r="E61" i="6" s="1"/>
  <c r="E62" i="6" s="1"/>
  <c r="B4" i="6"/>
  <c r="B5" i="6" s="1"/>
  <c r="B6" i="6" s="1"/>
  <c r="B7" i="6" s="1"/>
  <c r="B8" i="6" s="1"/>
  <c r="B9" i="6" s="1"/>
  <c r="B10" i="6" s="1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B49" i="6" s="1"/>
  <c r="B50" i="6" s="1"/>
  <c r="B51" i="6" s="1"/>
  <c r="B52" i="6" s="1"/>
  <c r="B53" i="6" s="1"/>
  <c r="B54" i="6" s="1"/>
  <c r="B55" i="6" s="1"/>
  <c r="B56" i="6" s="1"/>
  <c r="B57" i="6" s="1"/>
  <c r="B58" i="6" s="1"/>
  <c r="B59" i="6" s="1"/>
  <c r="B60" i="6" s="1"/>
  <c r="B61" i="6" s="1"/>
  <c r="B62" i="6" s="1"/>
  <c r="T50" i="2"/>
  <c r="G43" i="3" s="1"/>
  <c r="T51" i="2"/>
  <c r="G44" i="3" s="1"/>
  <c r="T52" i="2"/>
  <c r="G45" i="3" s="1"/>
  <c r="T53" i="2"/>
  <c r="G46" i="3" s="1"/>
  <c r="T54" i="2"/>
  <c r="G47" i="3" s="1"/>
  <c r="T55" i="2"/>
  <c r="G48" i="3" s="1"/>
  <c r="T56" i="2"/>
  <c r="G49" i="3" s="1"/>
  <c r="T57" i="2"/>
  <c r="G50" i="3" s="1"/>
  <c r="T58" i="2"/>
  <c r="G51" i="3" s="1"/>
  <c r="T59" i="2"/>
  <c r="G52" i="3" s="1"/>
  <c r="T60" i="2"/>
  <c r="G53" i="3" s="1"/>
  <c r="T61" i="2"/>
  <c r="G54" i="3" s="1"/>
  <c r="T62" i="2"/>
  <c r="G55" i="3" s="1"/>
  <c r="T63" i="2"/>
  <c r="G56" i="3" s="1"/>
  <c r="T64" i="2"/>
  <c r="G57" i="3" s="1"/>
  <c r="T65" i="2"/>
  <c r="G58" i="3" s="1"/>
  <c r="T66" i="2"/>
  <c r="G59" i="3" s="1"/>
  <c r="T67" i="2"/>
  <c r="G60" i="3" s="1"/>
  <c r="T68" i="2"/>
  <c r="G61" i="3" s="1"/>
  <c r="T69" i="2"/>
  <c r="K3" i="6"/>
  <c r="H3" i="6"/>
  <c r="I3" i="6"/>
  <c r="I4" i="6" s="1"/>
  <c r="J3" i="6"/>
  <c r="J4" i="6" s="1"/>
  <c r="G3" i="6"/>
  <c r="T47" i="2"/>
  <c r="G40" i="3" s="1"/>
  <c r="T48" i="2"/>
  <c r="G41" i="3" s="1"/>
  <c r="T49" i="2"/>
  <c r="G42" i="3" s="1"/>
  <c r="T35" i="2"/>
  <c r="G28" i="3" s="1"/>
  <c r="T36" i="2"/>
  <c r="G29" i="3" s="1"/>
  <c r="T37" i="2"/>
  <c r="G30" i="3" s="1"/>
  <c r="T38" i="2"/>
  <c r="G31" i="3" s="1"/>
  <c r="T39" i="2"/>
  <c r="G32" i="3" s="1"/>
  <c r="T40" i="2"/>
  <c r="G33" i="3" s="1"/>
  <c r="T41" i="2"/>
  <c r="G34" i="3" s="1"/>
  <c r="T42" i="2"/>
  <c r="G35" i="3" s="1"/>
  <c r="T43" i="2"/>
  <c r="G36" i="3" s="1"/>
  <c r="T44" i="2"/>
  <c r="G37" i="3" s="1"/>
  <c r="T45" i="2"/>
  <c r="G38" i="3" s="1"/>
  <c r="T46" i="2"/>
  <c r="G39" i="3" s="1"/>
  <c r="F111" i="2"/>
  <c r="F112" i="2" s="1"/>
  <c r="F113" i="2" s="1"/>
  <c r="F114" i="2" s="1"/>
  <c r="F115" i="2" s="1"/>
  <c r="F116" i="2" s="1"/>
  <c r="F117" i="2" s="1"/>
  <c r="F118" i="2" s="1"/>
  <c r="F119" i="2" s="1"/>
  <c r="F120" i="2" s="1"/>
  <c r="F121" i="2" s="1"/>
  <c r="F122" i="2" s="1"/>
  <c r="F123" i="2" s="1"/>
  <c r="F124" i="2" s="1"/>
  <c r="F125" i="2" s="1"/>
  <c r="F126" i="2" s="1"/>
  <c r="F127" i="2" s="1"/>
  <c r="F128" i="2" s="1"/>
  <c r="F129" i="2" s="1"/>
  <c r="F130" i="2" s="1"/>
  <c r="F131" i="2" s="1"/>
  <c r="F132" i="2" s="1"/>
  <c r="F133" i="2" s="1"/>
  <c r="F134" i="2" s="1"/>
  <c r="F135" i="2" s="1"/>
  <c r="F136" i="2" s="1"/>
  <c r="F137" i="2" s="1"/>
  <c r="F138" i="2" s="1"/>
  <c r="F139" i="2" s="1"/>
  <c r="F140" i="2" s="1"/>
  <c r="F141" i="2" s="1"/>
  <c r="F142" i="2" s="1"/>
  <c r="F143" i="2" s="1"/>
  <c r="F144" i="2" s="1"/>
  <c r="F145" i="2" s="1"/>
  <c r="F146" i="2" s="1"/>
  <c r="F147" i="2" s="1"/>
  <c r="F148" i="2" s="1"/>
  <c r="F149" i="2" s="1"/>
  <c r="F150" i="2" s="1"/>
  <c r="F151" i="2" s="1"/>
  <c r="F152" i="2" s="1"/>
  <c r="F153" i="2" s="1"/>
  <c r="F154" i="2" s="1"/>
  <c r="F155" i="2" s="1"/>
  <c r="F156" i="2" s="1"/>
  <c r="F157" i="2" s="1"/>
  <c r="F158" i="2" s="1"/>
  <c r="F159" i="2" s="1"/>
  <c r="F160" i="2" s="1"/>
  <c r="F161" i="2" s="1"/>
  <c r="F162" i="2" s="1"/>
  <c r="F163" i="2" s="1"/>
  <c r="F164" i="2" s="1"/>
  <c r="F165" i="2" s="1"/>
  <c r="F166" i="2" s="1"/>
  <c r="F167" i="2" s="1"/>
  <c r="F168" i="2" s="1"/>
  <c r="F169" i="2" s="1"/>
  <c r="F170" i="2" s="1"/>
  <c r="T32" i="2"/>
  <c r="G25" i="3" s="1"/>
  <c r="T33" i="2"/>
  <c r="G26" i="3" s="1"/>
  <c r="T34" i="2"/>
  <c r="G27" i="3" s="1"/>
  <c r="K10" i="4"/>
  <c r="I10" i="4"/>
  <c r="E10" i="4"/>
  <c r="E9" i="4"/>
  <c r="F10" i="4"/>
  <c r="G10" i="4" s="1"/>
  <c r="H10" i="4" s="1"/>
  <c r="J10" i="4" s="1"/>
  <c r="F9" i="4"/>
  <c r="G9" i="4" s="1"/>
  <c r="B13" i="4"/>
  <c r="C13" i="4" s="1"/>
  <c r="C14" i="4" s="1"/>
  <c r="B11" i="4"/>
  <c r="B12" i="4" s="1"/>
  <c r="C62" i="4"/>
  <c r="C56" i="4"/>
  <c r="D56" i="4" s="1"/>
  <c r="C50" i="4"/>
  <c r="D50" i="4" s="1"/>
  <c r="C44" i="4"/>
  <c r="D44" i="4" s="1"/>
  <c r="C38" i="4"/>
  <c r="D38" i="4" s="1"/>
  <c r="E38" i="4" s="1"/>
  <c r="F38" i="4" s="1"/>
  <c r="G38" i="4" s="1"/>
  <c r="H38" i="4" s="1"/>
  <c r="I38" i="4" s="1"/>
  <c r="J38" i="4" s="1"/>
  <c r="K38" i="4" s="1"/>
  <c r="C26" i="4"/>
  <c r="C29" i="4" s="1"/>
  <c r="D26" i="4"/>
  <c r="D29" i="4" s="1"/>
  <c r="C110" i="2"/>
  <c r="C111" i="2" s="1"/>
  <c r="D110" i="2"/>
  <c r="D111" i="2" s="1"/>
  <c r="E110" i="2"/>
  <c r="E111" i="2" s="1"/>
  <c r="I110" i="2"/>
  <c r="Q110" i="2" s="1"/>
  <c r="B110" i="2"/>
  <c r="B111" i="2" s="1"/>
  <c r="C5" i="2"/>
  <c r="C10" i="2" s="1"/>
  <c r="C11" i="2" s="1"/>
  <c r="C12" i="2" s="1"/>
  <c r="C13" i="2" s="1"/>
  <c r="C14" i="2" s="1"/>
  <c r="C15" i="2" s="1"/>
  <c r="C16" i="2" s="1"/>
  <c r="C17" i="2" s="1"/>
  <c r="C18" i="2" s="1"/>
  <c r="C19" i="2" s="1"/>
  <c r="C20" i="2" s="1"/>
  <c r="C21" i="2" s="1"/>
  <c r="C22" i="2" s="1"/>
  <c r="C23" i="2" s="1"/>
  <c r="C24" i="2" s="1"/>
  <c r="C25" i="2" s="1"/>
  <c r="C26" i="2" s="1"/>
  <c r="C27" i="2" s="1"/>
  <c r="C28" i="2" s="1"/>
  <c r="C29" i="2" s="1"/>
  <c r="C30" i="2" s="1"/>
  <c r="C31" i="2" s="1"/>
  <c r="C32" i="2" s="1"/>
  <c r="C33" i="2" s="1"/>
  <c r="C34" i="2" s="1"/>
  <c r="C35" i="2" s="1"/>
  <c r="C36" i="2" s="1"/>
  <c r="C37" i="2" s="1"/>
  <c r="C38" i="2" s="1"/>
  <c r="C39" i="2" s="1"/>
  <c r="D5" i="2"/>
  <c r="D10" i="2" s="1"/>
  <c r="D11" i="2" s="1"/>
  <c r="D12" i="2" s="1"/>
  <c r="D13" i="2" s="1"/>
  <c r="D14" i="2" s="1"/>
  <c r="D15" i="2" s="1"/>
  <c r="D16" i="2" s="1"/>
  <c r="D17" i="2" s="1"/>
  <c r="D18" i="2" s="1"/>
  <c r="D19" i="2" s="1"/>
  <c r="D20" i="2" s="1"/>
  <c r="D21" i="2" s="1"/>
  <c r="D22" i="2" s="1"/>
  <c r="D23" i="2" s="1"/>
  <c r="D24" i="2" s="1"/>
  <c r="D25" i="2" s="1"/>
  <c r="D26" i="2" s="1"/>
  <c r="D27" i="2" s="1"/>
  <c r="D28" i="2" s="1"/>
  <c r="D29" i="2" s="1"/>
  <c r="D30" i="2" s="1"/>
  <c r="D31" i="2" s="1"/>
  <c r="D32" i="2" s="1"/>
  <c r="D33" i="2" s="1"/>
  <c r="D34" i="2" s="1"/>
  <c r="D35" i="2" s="1"/>
  <c r="D36" i="2" s="1"/>
  <c r="D37" i="2" s="1"/>
  <c r="D38" i="2" s="1"/>
  <c r="D39" i="2" s="1"/>
  <c r="E5" i="2"/>
  <c r="E10" i="2" s="1"/>
  <c r="E11" i="2" s="1"/>
  <c r="E12" i="2" s="1"/>
  <c r="E13" i="2" s="1"/>
  <c r="E14" i="2" s="1"/>
  <c r="E15" i="2" s="1"/>
  <c r="E16" i="2" s="1"/>
  <c r="E17" i="2" s="1"/>
  <c r="E18" i="2" s="1"/>
  <c r="E19" i="2" s="1"/>
  <c r="E20" i="2" s="1"/>
  <c r="E21" i="2" s="1"/>
  <c r="E22" i="2" s="1"/>
  <c r="E23" i="2" s="1"/>
  <c r="E24" i="2" s="1"/>
  <c r="E25" i="2" s="1"/>
  <c r="E26" i="2" s="1"/>
  <c r="E27" i="2" s="1"/>
  <c r="E28" i="2" s="1"/>
  <c r="E29" i="2" s="1"/>
  <c r="E30" i="2" s="1"/>
  <c r="E31" i="2" s="1"/>
  <c r="E32" i="2" s="1"/>
  <c r="E33" i="2" s="1"/>
  <c r="E34" i="2" s="1"/>
  <c r="E35" i="2" s="1"/>
  <c r="E36" i="2" s="1"/>
  <c r="E37" i="2" s="1"/>
  <c r="E38" i="2" s="1"/>
  <c r="E39" i="2" s="1"/>
  <c r="B5" i="2"/>
  <c r="T11" i="2"/>
  <c r="G4" i="3" s="1"/>
  <c r="T12" i="2"/>
  <c r="G5" i="3" s="1"/>
  <c r="T13" i="2"/>
  <c r="G6" i="3" s="1"/>
  <c r="T14" i="2"/>
  <c r="G7" i="3" s="1"/>
  <c r="T15" i="2"/>
  <c r="G8" i="3" s="1"/>
  <c r="T16" i="2"/>
  <c r="G9" i="3" s="1"/>
  <c r="T17" i="2"/>
  <c r="G10" i="3" s="1"/>
  <c r="T18" i="2"/>
  <c r="G11" i="3" s="1"/>
  <c r="T19" i="2"/>
  <c r="G12" i="3" s="1"/>
  <c r="T20" i="2"/>
  <c r="G13" i="3" s="1"/>
  <c r="T21" i="2"/>
  <c r="G14" i="3" s="1"/>
  <c r="T22" i="2"/>
  <c r="G15" i="3" s="1"/>
  <c r="T23" i="2"/>
  <c r="G16" i="3" s="1"/>
  <c r="T24" i="2"/>
  <c r="G17" i="3" s="1"/>
  <c r="T25" i="2"/>
  <c r="G18" i="3" s="1"/>
  <c r="T26" i="2"/>
  <c r="G19" i="3" s="1"/>
  <c r="T27" i="2"/>
  <c r="G20" i="3" s="1"/>
  <c r="T28" i="2"/>
  <c r="G21" i="3" s="1"/>
  <c r="T29" i="2"/>
  <c r="G22" i="3" s="1"/>
  <c r="T30" i="2"/>
  <c r="G23" i="3" s="1"/>
  <c r="T31" i="2"/>
  <c r="G24" i="3" s="1"/>
  <c r="T10" i="2"/>
  <c r="G3" i="3" s="1"/>
  <c r="Q9" i="2"/>
  <c r="M9" i="2"/>
  <c r="N9" i="2"/>
  <c r="P9" i="2"/>
  <c r="K9" i="2"/>
  <c r="B7" i="1"/>
  <c r="C34" i="1"/>
  <c r="D34" i="1"/>
  <c r="E34" i="1"/>
  <c r="C35" i="1"/>
  <c r="D35" i="1"/>
  <c r="E35" i="1"/>
  <c r="C36" i="1"/>
  <c r="D36" i="1"/>
  <c r="E36" i="1"/>
  <c r="C37" i="1"/>
  <c r="D37" i="1"/>
  <c r="E37" i="1"/>
  <c r="B35" i="1"/>
  <c r="B36" i="1"/>
  <c r="B37" i="1"/>
  <c r="B34" i="1"/>
  <c r="C44" i="1"/>
  <c r="D44" i="1"/>
  <c r="E44" i="1"/>
  <c r="B44" i="1"/>
  <c r="E27" i="1"/>
  <c r="E26" i="1"/>
  <c r="E25" i="1"/>
  <c r="E24" i="1"/>
  <c r="D27" i="1"/>
  <c r="D26" i="1"/>
  <c r="D25" i="1"/>
  <c r="D24" i="1"/>
  <c r="C27" i="1"/>
  <c r="C26" i="1"/>
  <c r="C25" i="1"/>
  <c r="C24" i="1"/>
  <c r="B25" i="1"/>
  <c r="B26" i="1"/>
  <c r="B27" i="1"/>
  <c r="B24" i="1"/>
  <c r="B6" i="1"/>
  <c r="D3" i="1" s="1"/>
  <c r="B4" i="1"/>
  <c r="I5" i="6" l="1"/>
  <c r="K4" i="6"/>
  <c r="K5" i="6" s="1"/>
  <c r="K6" i="6" s="1"/>
  <c r="K7" i="6" s="1"/>
  <c r="K8" i="6" s="1"/>
  <c r="K9" i="6" s="1"/>
  <c r="K10" i="6" s="1"/>
  <c r="K11" i="6" s="1"/>
  <c r="K12" i="6" s="1"/>
  <c r="K13" i="6" s="1"/>
  <c r="K14" i="6" s="1"/>
  <c r="K15" i="6" s="1"/>
  <c r="K16" i="6" s="1"/>
  <c r="K17" i="6" s="1"/>
  <c r="K18" i="6" s="1"/>
  <c r="K19" i="6" s="1"/>
  <c r="K20" i="6" s="1"/>
  <c r="K21" i="6" s="1"/>
  <c r="K22" i="6" s="1"/>
  <c r="K23" i="6" s="1"/>
  <c r="K24" i="6" s="1"/>
  <c r="K25" i="6" s="1"/>
  <c r="K26" i="6" s="1"/>
  <c r="K27" i="6" s="1"/>
  <c r="K28" i="6" s="1"/>
  <c r="K29" i="6" s="1"/>
  <c r="K30" i="6" s="1"/>
  <c r="K31" i="6" s="1"/>
  <c r="K32" i="6" s="1"/>
  <c r="K33" i="6" s="1"/>
  <c r="K34" i="6" s="1"/>
  <c r="K35" i="6" s="1"/>
  <c r="K36" i="6" s="1"/>
  <c r="K37" i="6" s="1"/>
  <c r="K38" i="6" s="1"/>
  <c r="K39" i="6" s="1"/>
  <c r="K40" i="6" s="1"/>
  <c r="K41" i="6" s="1"/>
  <c r="K42" i="6" s="1"/>
  <c r="K43" i="6" s="1"/>
  <c r="K44" i="6" s="1"/>
  <c r="K45" i="6" s="1"/>
  <c r="K46" i="6" s="1"/>
  <c r="K47" i="6" s="1"/>
  <c r="K48" i="6" s="1"/>
  <c r="K49" i="6" s="1"/>
  <c r="K50" i="6" s="1"/>
  <c r="K51" i="6" s="1"/>
  <c r="K52" i="6" s="1"/>
  <c r="K53" i="6" s="1"/>
  <c r="K54" i="6" s="1"/>
  <c r="K55" i="6" s="1"/>
  <c r="K56" i="6" s="1"/>
  <c r="K57" i="6" s="1"/>
  <c r="K58" i="6" s="1"/>
  <c r="K59" i="6" s="1"/>
  <c r="K60" i="6" s="1"/>
  <c r="K61" i="6" s="1"/>
  <c r="K62" i="6" s="1"/>
  <c r="I6" i="6"/>
  <c r="I7" i="6" s="1"/>
  <c r="H4" i="6"/>
  <c r="H5" i="6" s="1"/>
  <c r="H6" i="6" s="1"/>
  <c r="H7" i="6" s="1"/>
  <c r="I8" i="6"/>
  <c r="I9" i="6" s="1"/>
  <c r="I10" i="6" s="1"/>
  <c r="I11" i="6" s="1"/>
  <c r="I12" i="6" s="1"/>
  <c r="I13" i="6" s="1"/>
  <c r="I14" i="6" s="1"/>
  <c r="I15" i="6" s="1"/>
  <c r="I16" i="6" s="1"/>
  <c r="I17" i="6" s="1"/>
  <c r="I18" i="6" s="1"/>
  <c r="I19" i="6" s="1"/>
  <c r="I20" i="6" s="1"/>
  <c r="I21" i="6" s="1"/>
  <c r="I22" i="6" s="1"/>
  <c r="I23" i="6" s="1"/>
  <c r="I24" i="6" s="1"/>
  <c r="I25" i="6" s="1"/>
  <c r="I26" i="6" s="1"/>
  <c r="I27" i="6" s="1"/>
  <c r="I28" i="6" s="1"/>
  <c r="I29" i="6" s="1"/>
  <c r="I30" i="6" s="1"/>
  <c r="I31" i="6" s="1"/>
  <c r="I32" i="6" s="1"/>
  <c r="I33" i="6" s="1"/>
  <c r="I34" i="6" s="1"/>
  <c r="I35" i="6" s="1"/>
  <c r="I36" i="6" s="1"/>
  <c r="I37" i="6" s="1"/>
  <c r="I38" i="6" s="1"/>
  <c r="I39" i="6" s="1"/>
  <c r="I40" i="6" s="1"/>
  <c r="I41" i="6" s="1"/>
  <c r="I42" i="6" s="1"/>
  <c r="I43" i="6" s="1"/>
  <c r="I44" i="6" s="1"/>
  <c r="I45" i="6" s="1"/>
  <c r="I46" i="6" s="1"/>
  <c r="I47" i="6" s="1"/>
  <c r="I48" i="6" s="1"/>
  <c r="I49" i="6" s="1"/>
  <c r="I50" i="6" s="1"/>
  <c r="I51" i="6" s="1"/>
  <c r="I52" i="6" s="1"/>
  <c r="I53" i="6" s="1"/>
  <c r="I54" i="6" s="1"/>
  <c r="I55" i="6" s="1"/>
  <c r="I56" i="6" s="1"/>
  <c r="I57" i="6" s="1"/>
  <c r="I58" i="6" s="1"/>
  <c r="I59" i="6" s="1"/>
  <c r="I60" i="6" s="1"/>
  <c r="I61" i="6" s="1"/>
  <c r="I62" i="6" s="1"/>
  <c r="H8" i="6"/>
  <c r="H9" i="6" s="1"/>
  <c r="H10" i="6" s="1"/>
  <c r="H11" i="6" s="1"/>
  <c r="H12" i="6" s="1"/>
  <c r="H13" i="6" s="1"/>
  <c r="H14" i="6" s="1"/>
  <c r="H15" i="6" s="1"/>
  <c r="H16" i="6" s="1"/>
  <c r="H17" i="6" s="1"/>
  <c r="H18" i="6" s="1"/>
  <c r="H19" i="6" s="1"/>
  <c r="H20" i="6" s="1"/>
  <c r="H21" i="6" s="1"/>
  <c r="H22" i="6" s="1"/>
  <c r="H23" i="6" s="1"/>
  <c r="H24" i="6" s="1"/>
  <c r="H25" i="6" s="1"/>
  <c r="H26" i="6" s="1"/>
  <c r="H27" i="6" s="1"/>
  <c r="H28" i="6" s="1"/>
  <c r="H29" i="6" s="1"/>
  <c r="H30" i="6" s="1"/>
  <c r="H31" i="6" s="1"/>
  <c r="H32" i="6" s="1"/>
  <c r="H33" i="6" s="1"/>
  <c r="H34" i="6" s="1"/>
  <c r="H35" i="6" s="1"/>
  <c r="H36" i="6" s="1"/>
  <c r="H37" i="6" s="1"/>
  <c r="H38" i="6" s="1"/>
  <c r="H39" i="6" s="1"/>
  <c r="H40" i="6" s="1"/>
  <c r="H41" i="6" s="1"/>
  <c r="H42" i="6" s="1"/>
  <c r="H43" i="6" s="1"/>
  <c r="H44" i="6" s="1"/>
  <c r="H45" i="6" s="1"/>
  <c r="H46" i="6" s="1"/>
  <c r="H47" i="6" s="1"/>
  <c r="H48" i="6" s="1"/>
  <c r="H49" i="6" s="1"/>
  <c r="H50" i="6" s="1"/>
  <c r="H51" i="6" s="1"/>
  <c r="H52" i="6" s="1"/>
  <c r="H53" i="6" s="1"/>
  <c r="H54" i="6" s="1"/>
  <c r="H55" i="6" s="1"/>
  <c r="H56" i="6" s="1"/>
  <c r="H57" i="6" s="1"/>
  <c r="H58" i="6" s="1"/>
  <c r="H59" i="6" s="1"/>
  <c r="H60" i="6" s="1"/>
  <c r="H61" i="6" s="1"/>
  <c r="H62" i="6" s="1"/>
  <c r="J5" i="6"/>
  <c r="J6" i="6" s="1"/>
  <c r="J7" i="6" s="1"/>
  <c r="J8" i="6" s="1"/>
  <c r="J9" i="6" s="1"/>
  <c r="J10" i="6" s="1"/>
  <c r="J11" i="6" s="1"/>
  <c r="J12" i="6" s="1"/>
  <c r="J13" i="6" s="1"/>
  <c r="J14" i="6" s="1"/>
  <c r="J15" i="6" s="1"/>
  <c r="J16" i="6" s="1"/>
  <c r="J17" i="6" s="1"/>
  <c r="J18" i="6" s="1"/>
  <c r="J19" i="6" s="1"/>
  <c r="J20" i="6" s="1"/>
  <c r="J21" i="6" s="1"/>
  <c r="J22" i="6" s="1"/>
  <c r="J23" i="6" s="1"/>
  <c r="J24" i="6" s="1"/>
  <c r="J25" i="6" s="1"/>
  <c r="J26" i="6" s="1"/>
  <c r="J27" i="6" s="1"/>
  <c r="J28" i="6" s="1"/>
  <c r="J29" i="6" s="1"/>
  <c r="J30" i="6" s="1"/>
  <c r="J31" i="6" s="1"/>
  <c r="J32" i="6" s="1"/>
  <c r="J33" i="6" s="1"/>
  <c r="J34" i="6" s="1"/>
  <c r="J35" i="6" s="1"/>
  <c r="J36" i="6" s="1"/>
  <c r="J37" i="6" s="1"/>
  <c r="J38" i="6" s="1"/>
  <c r="J39" i="6" s="1"/>
  <c r="J40" i="6" s="1"/>
  <c r="J41" i="6" s="1"/>
  <c r="J42" i="6" s="1"/>
  <c r="J43" i="6" s="1"/>
  <c r="J44" i="6" s="1"/>
  <c r="J45" i="6" s="1"/>
  <c r="J46" i="6" s="1"/>
  <c r="J47" i="6" s="1"/>
  <c r="J48" i="6" s="1"/>
  <c r="J49" i="6" s="1"/>
  <c r="J50" i="6" s="1"/>
  <c r="J51" i="6" s="1"/>
  <c r="J52" i="6" s="1"/>
  <c r="J53" i="6" s="1"/>
  <c r="J54" i="6" s="1"/>
  <c r="J55" i="6" s="1"/>
  <c r="J56" i="6" s="1"/>
  <c r="J57" i="6" s="1"/>
  <c r="J58" i="6" s="1"/>
  <c r="J59" i="6" s="1"/>
  <c r="J60" i="6" s="1"/>
  <c r="J61" i="6" s="1"/>
  <c r="J62" i="6" s="1"/>
  <c r="G4" i="6"/>
  <c r="G5" i="6" s="1"/>
  <c r="T9" i="2"/>
  <c r="M3" i="6"/>
  <c r="M4" i="6" s="1"/>
  <c r="M5" i="6" s="1"/>
  <c r="M6" i="6" s="1"/>
  <c r="Q3" i="6"/>
  <c r="Q4" i="6" s="1"/>
  <c r="O3" i="6"/>
  <c r="O4" i="6" s="1"/>
  <c r="O5" i="6" s="1"/>
  <c r="O6" i="6" s="1"/>
  <c r="O7" i="6" s="1"/>
  <c r="O8" i="6" s="1"/>
  <c r="O9" i="6" s="1"/>
  <c r="O10" i="6" s="1"/>
  <c r="O11" i="6" s="1"/>
  <c r="O12" i="6" s="1"/>
  <c r="O13" i="6" s="1"/>
  <c r="O14" i="6" s="1"/>
  <c r="O15" i="6" s="1"/>
  <c r="O16" i="6" s="1"/>
  <c r="O17" i="6" s="1"/>
  <c r="O18" i="6" s="1"/>
  <c r="O19" i="6" s="1"/>
  <c r="O20" i="6" s="1"/>
  <c r="O21" i="6" s="1"/>
  <c r="O22" i="6" s="1"/>
  <c r="O23" i="6" s="1"/>
  <c r="O24" i="6" s="1"/>
  <c r="O25" i="6" s="1"/>
  <c r="O26" i="6" s="1"/>
  <c r="O27" i="6" s="1"/>
  <c r="O28" i="6" s="1"/>
  <c r="O29" i="6" s="1"/>
  <c r="O30" i="6" s="1"/>
  <c r="O31" i="6" s="1"/>
  <c r="O32" i="6" s="1"/>
  <c r="O33" i="6" s="1"/>
  <c r="O34" i="6" s="1"/>
  <c r="O35" i="6" s="1"/>
  <c r="O36" i="6" s="1"/>
  <c r="O37" i="6" s="1"/>
  <c r="O38" i="6" s="1"/>
  <c r="O39" i="6" s="1"/>
  <c r="O40" i="6" s="1"/>
  <c r="O41" i="6" s="1"/>
  <c r="O42" i="6" s="1"/>
  <c r="O43" i="6" s="1"/>
  <c r="O44" i="6" s="1"/>
  <c r="O45" i="6" s="1"/>
  <c r="O46" i="6" s="1"/>
  <c r="O47" i="6" s="1"/>
  <c r="O48" i="6" s="1"/>
  <c r="O49" i="6" s="1"/>
  <c r="O50" i="6" s="1"/>
  <c r="O51" i="6" s="1"/>
  <c r="O52" i="6" s="1"/>
  <c r="O53" i="6" s="1"/>
  <c r="O54" i="6" s="1"/>
  <c r="O55" i="6" s="1"/>
  <c r="O56" i="6" s="1"/>
  <c r="O57" i="6" s="1"/>
  <c r="O58" i="6" s="1"/>
  <c r="O59" i="6" s="1"/>
  <c r="O60" i="6" s="1"/>
  <c r="O61" i="6" s="1"/>
  <c r="O62" i="6" s="1"/>
  <c r="N3" i="6"/>
  <c r="N4" i="6" s="1"/>
  <c r="N5" i="6" s="1"/>
  <c r="N6" i="6" s="1"/>
  <c r="N7" i="6" s="1"/>
  <c r="N8" i="6" s="1"/>
  <c r="N9" i="6" s="1"/>
  <c r="N10" i="6" s="1"/>
  <c r="N11" i="6" s="1"/>
  <c r="N12" i="6" s="1"/>
  <c r="N13" i="6" s="1"/>
  <c r="N14" i="6" s="1"/>
  <c r="N15" i="6" s="1"/>
  <c r="N16" i="6" s="1"/>
  <c r="N17" i="6" s="1"/>
  <c r="N18" i="6" s="1"/>
  <c r="N19" i="6" s="1"/>
  <c r="N20" i="6" s="1"/>
  <c r="N21" i="6" s="1"/>
  <c r="N22" i="6" s="1"/>
  <c r="N23" i="6" s="1"/>
  <c r="N24" i="6" s="1"/>
  <c r="N25" i="6" s="1"/>
  <c r="N26" i="6" s="1"/>
  <c r="N27" i="6" s="1"/>
  <c r="N28" i="6" s="1"/>
  <c r="N29" i="6" s="1"/>
  <c r="N30" i="6" s="1"/>
  <c r="N31" i="6" s="1"/>
  <c r="N32" i="6" s="1"/>
  <c r="N33" i="6" s="1"/>
  <c r="N34" i="6" s="1"/>
  <c r="N35" i="6" s="1"/>
  <c r="N36" i="6" s="1"/>
  <c r="N37" i="6" s="1"/>
  <c r="N38" i="6" s="1"/>
  <c r="N39" i="6" s="1"/>
  <c r="N40" i="6" s="1"/>
  <c r="N41" i="6" s="1"/>
  <c r="N42" i="6" s="1"/>
  <c r="N43" i="6" s="1"/>
  <c r="N44" i="6" s="1"/>
  <c r="N45" i="6" s="1"/>
  <c r="N46" i="6" s="1"/>
  <c r="P3" i="6"/>
  <c r="P4" i="6" s="1"/>
  <c r="P5" i="6" s="1"/>
  <c r="P6" i="6" s="1"/>
  <c r="P7" i="6" s="1"/>
  <c r="P8" i="6" s="1"/>
  <c r="P9" i="6" s="1"/>
  <c r="P10" i="6" s="1"/>
  <c r="P11" i="6" s="1"/>
  <c r="P12" i="6" s="1"/>
  <c r="P13" i="6" s="1"/>
  <c r="P14" i="6" s="1"/>
  <c r="P15" i="6" s="1"/>
  <c r="P16" i="6" s="1"/>
  <c r="P17" i="6" s="1"/>
  <c r="P18" i="6" s="1"/>
  <c r="P19" i="6" s="1"/>
  <c r="P20" i="6" s="1"/>
  <c r="P21" i="6" s="1"/>
  <c r="P22" i="6" s="1"/>
  <c r="P23" i="6" s="1"/>
  <c r="P24" i="6" s="1"/>
  <c r="P25" i="6" s="1"/>
  <c r="P26" i="6" s="1"/>
  <c r="P27" i="6" s="1"/>
  <c r="P28" i="6" s="1"/>
  <c r="P29" i="6" s="1"/>
  <c r="P30" i="6" s="1"/>
  <c r="P31" i="6" s="1"/>
  <c r="P32" i="6" s="1"/>
  <c r="P33" i="6" s="1"/>
  <c r="P34" i="6" s="1"/>
  <c r="P35" i="6" s="1"/>
  <c r="P36" i="6" s="1"/>
  <c r="P37" i="6" s="1"/>
  <c r="P38" i="6" s="1"/>
  <c r="P39" i="6" s="1"/>
  <c r="P40" i="6" s="1"/>
  <c r="P41" i="6" s="1"/>
  <c r="P42" i="6" s="1"/>
  <c r="P43" i="6" s="1"/>
  <c r="P44" i="6" s="1"/>
  <c r="P45" i="6" s="1"/>
  <c r="P46" i="6" s="1"/>
  <c r="P47" i="6" s="1"/>
  <c r="P48" i="6" s="1"/>
  <c r="P49" i="6" s="1"/>
  <c r="P50" i="6" s="1"/>
  <c r="P51" i="6" s="1"/>
  <c r="P52" i="6" s="1"/>
  <c r="P53" i="6" s="1"/>
  <c r="P54" i="6" s="1"/>
  <c r="P55" i="6" s="1"/>
  <c r="P56" i="6" s="1"/>
  <c r="P57" i="6" s="1"/>
  <c r="P58" i="6" s="1"/>
  <c r="P59" i="6" s="1"/>
  <c r="P60" i="6" s="1"/>
  <c r="P61" i="6" s="1"/>
  <c r="P62" i="6" s="1"/>
  <c r="F45" i="2"/>
  <c r="F46" i="2" s="1"/>
  <c r="F47" i="2" s="1"/>
  <c r="F48" i="2" s="1"/>
  <c r="F49" i="2" s="1"/>
  <c r="F50" i="2" s="1"/>
  <c r="F51" i="2" s="1"/>
  <c r="F52" i="2" s="1"/>
  <c r="F53" i="2" s="1"/>
  <c r="F54" i="2" s="1"/>
  <c r="F55" i="2" s="1"/>
  <c r="F56" i="2" s="1"/>
  <c r="F57" i="2" s="1"/>
  <c r="F58" i="2" s="1"/>
  <c r="F59" i="2" s="1"/>
  <c r="F60" i="2" s="1"/>
  <c r="F61" i="2" s="1"/>
  <c r="F62" i="2" s="1"/>
  <c r="F63" i="2" s="1"/>
  <c r="F64" i="2" s="1"/>
  <c r="F65" i="2" s="1"/>
  <c r="F66" i="2" s="1"/>
  <c r="F67" i="2" s="1"/>
  <c r="F68" i="2" s="1"/>
  <c r="F69" i="2" s="1"/>
  <c r="F70" i="2" s="1"/>
  <c r="F71" i="2" s="1"/>
  <c r="F72" i="2" s="1"/>
  <c r="F73" i="2" s="1"/>
  <c r="F74" i="2" s="1"/>
  <c r="F75" i="2" s="1"/>
  <c r="F76" i="2" s="1"/>
  <c r="F77" i="2" s="1"/>
  <c r="F78" i="2" s="1"/>
  <c r="F79" i="2" s="1"/>
  <c r="F80" i="2" s="1"/>
  <c r="F81" i="2" s="1"/>
  <c r="F82" i="2" s="1"/>
  <c r="F83" i="2" s="1"/>
  <c r="F84" i="2" s="1"/>
  <c r="F85" i="2" s="1"/>
  <c r="F86" i="2" s="1"/>
  <c r="F87" i="2" s="1"/>
  <c r="F88" i="2" s="1"/>
  <c r="F89" i="2" s="1"/>
  <c r="F90" i="2" s="1"/>
  <c r="F91" i="2" s="1"/>
  <c r="F92" i="2" s="1"/>
  <c r="F93" i="2" s="1"/>
  <c r="F94" i="2" s="1"/>
  <c r="F95" i="2" s="1"/>
  <c r="F96" i="2" s="1"/>
  <c r="F97" i="2" s="1"/>
  <c r="F98" i="2" s="1"/>
  <c r="F99" i="2" s="1"/>
  <c r="F100" i="2" s="1"/>
  <c r="F101" i="2" s="1"/>
  <c r="F102" i="2" s="1"/>
  <c r="F103" i="2" s="1"/>
  <c r="F104" i="2" s="1"/>
  <c r="H9" i="4"/>
  <c r="I9" i="4" s="1"/>
  <c r="J9" i="4" s="1"/>
  <c r="K26" i="4" s="1"/>
  <c r="K29" i="4" s="1"/>
  <c r="B14" i="4"/>
  <c r="D13" i="4"/>
  <c r="D62" i="4"/>
  <c r="E56" i="4"/>
  <c r="E50" i="4"/>
  <c r="E44" i="4"/>
  <c r="H26" i="4"/>
  <c r="H29" i="4" s="1"/>
  <c r="G26" i="4"/>
  <c r="G29" i="4" s="1"/>
  <c r="J26" i="4"/>
  <c r="J29" i="4" s="1"/>
  <c r="E26" i="4"/>
  <c r="E29" i="4" s="1"/>
  <c r="I26" i="4"/>
  <c r="I29" i="4" s="1"/>
  <c r="F26" i="4"/>
  <c r="F29" i="4" s="1"/>
  <c r="K111" i="2"/>
  <c r="B112" i="2"/>
  <c r="E112" i="2"/>
  <c r="P111" i="2"/>
  <c r="N111" i="2"/>
  <c r="D112" i="2"/>
  <c r="M111" i="2"/>
  <c r="C112" i="2"/>
  <c r="K110" i="2"/>
  <c r="P110" i="2"/>
  <c r="N110" i="2"/>
  <c r="I111" i="2"/>
  <c r="M110" i="2"/>
  <c r="E45" i="2"/>
  <c r="E2" i="3" s="1"/>
  <c r="C45" i="2"/>
  <c r="C2" i="3" s="1"/>
  <c r="D45" i="2"/>
  <c r="N47" i="6" l="1"/>
  <c r="N48" i="6" s="1"/>
  <c r="N49" i="6" s="1"/>
  <c r="N50" i="6" s="1"/>
  <c r="N51" i="6" s="1"/>
  <c r="N52" i="6" s="1"/>
  <c r="N53" i="6" s="1"/>
  <c r="N54" i="6" s="1"/>
  <c r="N55" i="6" s="1"/>
  <c r="N56" i="6" s="1"/>
  <c r="N57" i="6" s="1"/>
  <c r="N58" i="6" s="1"/>
  <c r="N59" i="6" s="1"/>
  <c r="N60" i="6" s="1"/>
  <c r="N61" i="6" s="1"/>
  <c r="N62" i="6" s="1"/>
  <c r="G6" i="6"/>
  <c r="E46" i="2"/>
  <c r="C46" i="2"/>
  <c r="C47" i="2" s="1"/>
  <c r="F2" i="3"/>
  <c r="F3" i="3"/>
  <c r="F13" i="4"/>
  <c r="D14" i="4"/>
  <c r="E62" i="4"/>
  <c r="F56" i="4"/>
  <c r="F50" i="4"/>
  <c r="F44" i="4"/>
  <c r="E13" i="4"/>
  <c r="E14" i="4" s="1"/>
  <c r="M112" i="2"/>
  <c r="C113" i="2"/>
  <c r="I112" i="2"/>
  <c r="Q111" i="2"/>
  <c r="E47" i="2"/>
  <c r="E3" i="3"/>
  <c r="N112" i="2"/>
  <c r="D113" i="2"/>
  <c r="D46" i="2"/>
  <c r="D2" i="3"/>
  <c r="E113" i="2"/>
  <c r="P112" i="2"/>
  <c r="K112" i="2"/>
  <c r="B113" i="2"/>
  <c r="G7" i="6" l="1"/>
  <c r="M7" i="6"/>
  <c r="M8" i="6" s="1"/>
  <c r="C3" i="3"/>
  <c r="F4" i="3"/>
  <c r="H13" i="4"/>
  <c r="F14" i="4"/>
  <c r="F62" i="4"/>
  <c r="G56" i="4"/>
  <c r="G50" i="4"/>
  <c r="G44" i="4"/>
  <c r="G13" i="4"/>
  <c r="G14" i="4" s="1"/>
  <c r="P113" i="2"/>
  <c r="E114" i="2"/>
  <c r="D47" i="2"/>
  <c r="D3" i="3"/>
  <c r="N113" i="2"/>
  <c r="D114" i="2"/>
  <c r="E48" i="2"/>
  <c r="E4" i="3"/>
  <c r="I113" i="2"/>
  <c r="Q112" i="2"/>
  <c r="B114" i="2"/>
  <c r="K113" i="2"/>
  <c r="C114" i="2"/>
  <c r="M113" i="2"/>
  <c r="C48" i="2"/>
  <c r="C4" i="3"/>
  <c r="G8" i="6" l="1"/>
  <c r="F5" i="3"/>
  <c r="J13" i="4"/>
  <c r="J14" i="4" s="1"/>
  <c r="H14" i="4"/>
  <c r="G62" i="4"/>
  <c r="H56" i="4"/>
  <c r="H50" i="4"/>
  <c r="H44" i="4"/>
  <c r="I13" i="4"/>
  <c r="I14" i="4" s="1"/>
  <c r="K13" i="4"/>
  <c r="K14" i="4" s="1"/>
  <c r="K114" i="2"/>
  <c r="B115" i="2"/>
  <c r="Q113" i="2"/>
  <c r="I114" i="2"/>
  <c r="E49" i="2"/>
  <c r="E5" i="3"/>
  <c r="D115" i="2"/>
  <c r="N114" i="2"/>
  <c r="D48" i="2"/>
  <c r="D4" i="3"/>
  <c r="E115" i="2"/>
  <c r="P114" i="2"/>
  <c r="M114" i="2"/>
  <c r="C115" i="2"/>
  <c r="C49" i="2"/>
  <c r="C5" i="3"/>
  <c r="G9" i="6" l="1"/>
  <c r="G10" i="6" s="1"/>
  <c r="G11" i="6" s="1"/>
  <c r="G12" i="6" s="1"/>
  <c r="G13" i="6" s="1"/>
  <c r="G14" i="6" s="1"/>
  <c r="G15" i="6" s="1"/>
  <c r="G16" i="6" s="1"/>
  <c r="G17" i="6" s="1"/>
  <c r="G18" i="6" s="1"/>
  <c r="G19" i="6" s="1"/>
  <c r="G20" i="6" s="1"/>
  <c r="G21" i="6" s="1"/>
  <c r="G22" i="6" s="1"/>
  <c r="G23" i="6" s="1"/>
  <c r="G24" i="6" s="1"/>
  <c r="G25" i="6" s="1"/>
  <c r="G26" i="6" s="1"/>
  <c r="G27" i="6" s="1"/>
  <c r="G28" i="6" s="1"/>
  <c r="G29" i="6" s="1"/>
  <c r="G30" i="6" s="1"/>
  <c r="G31" i="6" s="1"/>
  <c r="G32" i="6" s="1"/>
  <c r="G33" i="6" s="1"/>
  <c r="G34" i="6" s="1"/>
  <c r="G35" i="6" s="1"/>
  <c r="G36" i="6" s="1"/>
  <c r="G37" i="6" s="1"/>
  <c r="G38" i="6" s="1"/>
  <c r="G39" i="6" s="1"/>
  <c r="G40" i="6" s="1"/>
  <c r="M9" i="6"/>
  <c r="M10" i="6" s="1"/>
  <c r="M11" i="6" s="1"/>
  <c r="M12" i="6" s="1"/>
  <c r="M13" i="6" s="1"/>
  <c r="M14" i="6" s="1"/>
  <c r="M15" i="6" s="1"/>
  <c r="M16" i="6" s="1"/>
  <c r="M17" i="6" s="1"/>
  <c r="M18" i="6" s="1"/>
  <c r="M19" i="6" s="1"/>
  <c r="M20" i="6" s="1"/>
  <c r="M21" i="6" s="1"/>
  <c r="M22" i="6" s="1"/>
  <c r="M23" i="6" s="1"/>
  <c r="M24" i="6" s="1"/>
  <c r="M25" i="6" s="1"/>
  <c r="M26" i="6" s="1"/>
  <c r="M27" i="6" s="1"/>
  <c r="M28" i="6" s="1"/>
  <c r="M29" i="6" s="1"/>
  <c r="M30" i="6" s="1"/>
  <c r="M31" i="6" s="1"/>
  <c r="M32" i="6" s="1"/>
  <c r="M33" i="6" s="1"/>
  <c r="M34" i="6" s="1"/>
  <c r="M35" i="6" s="1"/>
  <c r="M36" i="6" s="1"/>
  <c r="M37" i="6" s="1"/>
  <c r="M38" i="6" s="1"/>
  <c r="M39" i="6" s="1"/>
  <c r="M40" i="6" s="1"/>
  <c r="M41" i="6" s="1"/>
  <c r="M42" i="6" s="1"/>
  <c r="M43" i="6" s="1"/>
  <c r="M44" i="6" s="1"/>
  <c r="M45" i="6" s="1"/>
  <c r="M46" i="6" s="1"/>
  <c r="M47" i="6" s="1"/>
  <c r="M48" i="6" s="1"/>
  <c r="M49" i="6" s="1"/>
  <c r="M50" i="6" s="1"/>
  <c r="M51" i="6" s="1"/>
  <c r="M52" i="6" s="1"/>
  <c r="M53" i="6" s="1"/>
  <c r="M54" i="6" s="1"/>
  <c r="M55" i="6" s="1"/>
  <c r="M56" i="6" s="1"/>
  <c r="M57" i="6" s="1"/>
  <c r="M58" i="6" s="1"/>
  <c r="M59" i="6" s="1"/>
  <c r="M60" i="6" s="1"/>
  <c r="M61" i="6" s="1"/>
  <c r="M62" i="6" s="1"/>
  <c r="F6" i="3"/>
  <c r="H62" i="4"/>
  <c r="I56" i="4"/>
  <c r="I50" i="4"/>
  <c r="I44" i="4"/>
  <c r="E116" i="2"/>
  <c r="P115" i="2"/>
  <c r="D49" i="2"/>
  <c r="D5" i="3"/>
  <c r="D116" i="2"/>
  <c r="N115" i="2"/>
  <c r="E50" i="2"/>
  <c r="E6" i="3"/>
  <c r="I115" i="2"/>
  <c r="Q114" i="2"/>
  <c r="C116" i="2"/>
  <c r="M115" i="2"/>
  <c r="B116" i="2"/>
  <c r="K115" i="2"/>
  <c r="C50" i="2"/>
  <c r="C6" i="3"/>
  <c r="G41" i="6" l="1"/>
  <c r="G42" i="6" s="1"/>
  <c r="G43" i="6" s="1"/>
  <c r="G44" i="6" s="1"/>
  <c r="G45" i="6" s="1"/>
  <c r="G46" i="6" s="1"/>
  <c r="G47" i="6" s="1"/>
  <c r="G48" i="6" s="1"/>
  <c r="G49" i="6" s="1"/>
  <c r="G50" i="6" s="1"/>
  <c r="G51" i="6" s="1"/>
  <c r="G52" i="6" s="1"/>
  <c r="G53" i="6" s="1"/>
  <c r="G54" i="6" s="1"/>
  <c r="G55" i="6" s="1"/>
  <c r="G56" i="6" s="1"/>
  <c r="G57" i="6" s="1"/>
  <c r="G58" i="6" s="1"/>
  <c r="G59" i="6" s="1"/>
  <c r="G60" i="6" s="1"/>
  <c r="G61" i="6" s="1"/>
  <c r="G62" i="6" s="1"/>
  <c r="F7" i="3"/>
  <c r="I62" i="4"/>
  <c r="J56" i="4"/>
  <c r="J50" i="4"/>
  <c r="J44" i="4"/>
  <c r="C117" i="2"/>
  <c r="M116" i="2"/>
  <c r="E51" i="2"/>
  <c r="E7" i="3"/>
  <c r="D117" i="2"/>
  <c r="N116" i="2"/>
  <c r="I116" i="2"/>
  <c r="Q115" i="2"/>
  <c r="D50" i="2"/>
  <c r="D6" i="3"/>
  <c r="B117" i="2"/>
  <c r="K116" i="2"/>
  <c r="E117" i="2"/>
  <c r="P116" i="2"/>
  <c r="C51" i="2"/>
  <c r="C7" i="3"/>
  <c r="F8" i="3" l="1"/>
  <c r="J62" i="4"/>
  <c r="K56" i="4"/>
  <c r="K50" i="4"/>
  <c r="K44" i="4"/>
  <c r="B118" i="2"/>
  <c r="K117" i="2"/>
  <c r="D51" i="2"/>
  <c r="D7" i="3"/>
  <c r="I117" i="2"/>
  <c r="Q116" i="2"/>
  <c r="D118" i="2"/>
  <c r="N117" i="2"/>
  <c r="E52" i="2"/>
  <c r="E8" i="3"/>
  <c r="E118" i="2"/>
  <c r="P117" i="2"/>
  <c r="C118" i="2"/>
  <c r="M117" i="2"/>
  <c r="C52" i="2"/>
  <c r="C8" i="3"/>
  <c r="F9" i="3" l="1"/>
  <c r="K62" i="4"/>
  <c r="I118" i="2"/>
  <c r="Q117" i="2"/>
  <c r="E119" i="2"/>
  <c r="P118" i="2"/>
  <c r="E53" i="2"/>
  <c r="E9" i="3"/>
  <c r="D119" i="2"/>
  <c r="N118" i="2"/>
  <c r="D52" i="2"/>
  <c r="D8" i="3"/>
  <c r="C119" i="2"/>
  <c r="M118" i="2"/>
  <c r="B119" i="2"/>
  <c r="K118" i="2"/>
  <c r="C53" i="2"/>
  <c r="C9" i="3"/>
  <c r="F10" i="3" l="1"/>
  <c r="C120" i="2"/>
  <c r="M119" i="2"/>
  <c r="E54" i="2"/>
  <c r="E10" i="3"/>
  <c r="D53" i="2"/>
  <c r="D9" i="3"/>
  <c r="D120" i="2"/>
  <c r="N119" i="2"/>
  <c r="E120" i="2"/>
  <c r="P119" i="2"/>
  <c r="B120" i="2"/>
  <c r="K119" i="2"/>
  <c r="I119" i="2"/>
  <c r="Q118" i="2"/>
  <c r="C54" i="2"/>
  <c r="C10" i="3"/>
  <c r="F11" i="3" l="1"/>
  <c r="E121" i="2"/>
  <c r="P120" i="2"/>
  <c r="D54" i="2"/>
  <c r="D10" i="3"/>
  <c r="B121" i="2"/>
  <c r="K120" i="2"/>
  <c r="D121" i="2"/>
  <c r="N120" i="2"/>
  <c r="E55" i="2"/>
  <c r="E11" i="3"/>
  <c r="I120" i="2"/>
  <c r="Q119" i="2"/>
  <c r="C121" i="2"/>
  <c r="M120" i="2"/>
  <c r="C55" i="2"/>
  <c r="C11" i="3"/>
  <c r="F12" i="3" l="1"/>
  <c r="I121" i="2"/>
  <c r="Q120" i="2"/>
  <c r="B122" i="2"/>
  <c r="K121" i="2"/>
  <c r="E56" i="2"/>
  <c r="E12" i="3"/>
  <c r="D122" i="2"/>
  <c r="N121" i="2"/>
  <c r="D55" i="2"/>
  <c r="D11" i="3"/>
  <c r="C122" i="2"/>
  <c r="M121" i="2"/>
  <c r="E122" i="2"/>
  <c r="P121" i="2"/>
  <c r="C56" i="2"/>
  <c r="C12" i="3"/>
  <c r="F13" i="3" l="1"/>
  <c r="D123" i="2"/>
  <c r="N122" i="2"/>
  <c r="C123" i="2"/>
  <c r="M122" i="2"/>
  <c r="D56" i="2"/>
  <c r="D12" i="3"/>
  <c r="E57" i="2"/>
  <c r="E13" i="3"/>
  <c r="B123" i="2"/>
  <c r="K122" i="2"/>
  <c r="E123" i="2"/>
  <c r="P122" i="2"/>
  <c r="I122" i="2"/>
  <c r="Q121" i="2"/>
  <c r="C57" i="2"/>
  <c r="C13" i="3"/>
  <c r="F14" i="3" l="1"/>
  <c r="E124" i="2"/>
  <c r="P123" i="2"/>
  <c r="B124" i="2"/>
  <c r="K123" i="2"/>
  <c r="E58" i="2"/>
  <c r="E14" i="3"/>
  <c r="D57" i="2"/>
  <c r="D13" i="3"/>
  <c r="C124" i="2"/>
  <c r="M123" i="2"/>
  <c r="I123" i="2"/>
  <c r="Q122" i="2"/>
  <c r="D124" i="2"/>
  <c r="N123" i="2"/>
  <c r="C58" i="2"/>
  <c r="C14" i="3"/>
  <c r="F15" i="3" l="1"/>
  <c r="C125" i="2"/>
  <c r="M124" i="2"/>
  <c r="D58" i="2"/>
  <c r="D14" i="3"/>
  <c r="E59" i="2"/>
  <c r="E15" i="3"/>
  <c r="I124" i="2"/>
  <c r="Q123" i="2"/>
  <c r="B125" i="2"/>
  <c r="K124" i="2"/>
  <c r="D125" i="2"/>
  <c r="N124" i="2"/>
  <c r="E125" i="2"/>
  <c r="P124" i="2"/>
  <c r="C59" i="2"/>
  <c r="C15" i="3"/>
  <c r="F16" i="3" l="1"/>
  <c r="D126" i="2"/>
  <c r="N125" i="2"/>
  <c r="B126" i="2"/>
  <c r="K125" i="2"/>
  <c r="I125" i="2"/>
  <c r="Q124" i="2"/>
  <c r="E60" i="2"/>
  <c r="E16" i="3"/>
  <c r="D59" i="2"/>
  <c r="D15" i="3"/>
  <c r="E126" i="2"/>
  <c r="P125" i="2"/>
  <c r="C126" i="2"/>
  <c r="M125" i="2"/>
  <c r="C60" i="2"/>
  <c r="C16" i="3"/>
  <c r="F17" i="3" l="1"/>
  <c r="E127" i="2"/>
  <c r="P126" i="2"/>
  <c r="E61" i="2"/>
  <c r="E17" i="3"/>
  <c r="I126" i="2"/>
  <c r="Q125" i="2"/>
  <c r="D60" i="2"/>
  <c r="D16" i="3"/>
  <c r="B127" i="2"/>
  <c r="K126" i="2"/>
  <c r="C127" i="2"/>
  <c r="M126" i="2"/>
  <c r="D127" i="2"/>
  <c r="N126" i="2"/>
  <c r="C61" i="2"/>
  <c r="C17" i="3"/>
  <c r="F18" i="3" l="1"/>
  <c r="C128" i="2"/>
  <c r="M127" i="2"/>
  <c r="D61" i="2"/>
  <c r="D17" i="3"/>
  <c r="B128" i="2"/>
  <c r="K127" i="2"/>
  <c r="I127" i="2"/>
  <c r="Q126" i="2"/>
  <c r="E62" i="2"/>
  <c r="E18" i="3"/>
  <c r="D128" i="2"/>
  <c r="N127" i="2"/>
  <c r="E128" i="2"/>
  <c r="P127" i="2"/>
  <c r="C62" i="2"/>
  <c r="C18" i="3"/>
  <c r="F19" i="3" l="1"/>
  <c r="D129" i="2"/>
  <c r="N128" i="2"/>
  <c r="I128" i="2"/>
  <c r="Q127" i="2"/>
  <c r="E63" i="2"/>
  <c r="E19" i="3"/>
  <c r="B129" i="2"/>
  <c r="K128" i="2"/>
  <c r="D62" i="2"/>
  <c r="D18" i="3"/>
  <c r="E129" i="2"/>
  <c r="P128" i="2"/>
  <c r="C129" i="2"/>
  <c r="M128" i="2"/>
  <c r="C63" i="2"/>
  <c r="C19" i="3"/>
  <c r="F20" i="3" l="1"/>
  <c r="B130" i="2"/>
  <c r="K129" i="2"/>
  <c r="E130" i="2"/>
  <c r="P129" i="2"/>
  <c r="D63" i="2"/>
  <c r="D19" i="3"/>
  <c r="E64" i="2"/>
  <c r="E20" i="3"/>
  <c r="I129" i="2"/>
  <c r="Q128" i="2"/>
  <c r="C130" i="2"/>
  <c r="M129" i="2"/>
  <c r="D130" i="2"/>
  <c r="N129" i="2"/>
  <c r="C64" i="2"/>
  <c r="C20" i="3"/>
  <c r="K130" i="2" l="1"/>
  <c r="B131" i="2"/>
  <c r="M130" i="2"/>
  <c r="C131" i="2"/>
  <c r="P130" i="2"/>
  <c r="E131" i="2"/>
  <c r="N130" i="2"/>
  <c r="D131" i="2"/>
  <c r="F21" i="3"/>
  <c r="D64" i="2"/>
  <c r="D20" i="3"/>
  <c r="I130" i="2"/>
  <c r="Q129" i="2"/>
  <c r="E65" i="2"/>
  <c r="E21" i="3"/>
  <c r="C65" i="2"/>
  <c r="C21" i="3"/>
  <c r="Q130" i="2" l="1"/>
  <c r="I131" i="2"/>
  <c r="E132" i="2"/>
  <c r="P131" i="2"/>
  <c r="N131" i="2"/>
  <c r="D132" i="2"/>
  <c r="C132" i="2"/>
  <c r="M131" i="2"/>
  <c r="B132" i="2"/>
  <c r="K131" i="2"/>
  <c r="F22" i="3"/>
  <c r="E66" i="2"/>
  <c r="E22" i="3"/>
  <c r="D65" i="2"/>
  <c r="D21" i="3"/>
  <c r="C66" i="2"/>
  <c r="C22" i="3"/>
  <c r="C133" i="2" l="1"/>
  <c r="M132" i="2"/>
  <c r="B133" i="2"/>
  <c r="K132" i="2"/>
  <c r="D133" i="2"/>
  <c r="N132" i="2"/>
  <c r="E133" i="2"/>
  <c r="P132" i="2"/>
  <c r="Q131" i="2"/>
  <c r="I132" i="2"/>
  <c r="F23" i="3"/>
  <c r="D66" i="2"/>
  <c r="D22" i="3"/>
  <c r="E67" i="2"/>
  <c r="E23" i="3"/>
  <c r="C67" i="2"/>
  <c r="C23" i="3"/>
  <c r="I133" i="2" l="1"/>
  <c r="Q132" i="2"/>
  <c r="E134" i="2"/>
  <c r="P133" i="2"/>
  <c r="D134" i="2"/>
  <c r="N133" i="2"/>
  <c r="B134" i="2"/>
  <c r="K133" i="2"/>
  <c r="C134" i="2"/>
  <c r="M133" i="2"/>
  <c r="F24" i="3"/>
  <c r="E68" i="2"/>
  <c r="E24" i="3"/>
  <c r="D67" i="2"/>
  <c r="D23" i="3"/>
  <c r="C68" i="2"/>
  <c r="C24" i="3"/>
  <c r="C135" i="2" l="1"/>
  <c r="M134" i="2"/>
  <c r="B135" i="2"/>
  <c r="K134" i="2"/>
  <c r="E135" i="2"/>
  <c r="P134" i="2"/>
  <c r="D135" i="2"/>
  <c r="N134" i="2"/>
  <c r="I134" i="2"/>
  <c r="Q133" i="2"/>
  <c r="F25" i="3"/>
  <c r="D68" i="2"/>
  <c r="D24" i="3"/>
  <c r="E69" i="2"/>
  <c r="E25" i="3"/>
  <c r="C69" i="2"/>
  <c r="C25" i="3"/>
  <c r="I135" i="2" l="1"/>
  <c r="Q134" i="2"/>
  <c r="E136" i="2"/>
  <c r="P135" i="2"/>
  <c r="D136" i="2"/>
  <c r="N135" i="2"/>
  <c r="B136" i="2"/>
  <c r="K135" i="2"/>
  <c r="C136" i="2"/>
  <c r="M135" i="2"/>
  <c r="F26" i="3"/>
  <c r="E70" i="2"/>
  <c r="E26" i="3"/>
  <c r="D69" i="2"/>
  <c r="D25" i="3"/>
  <c r="C70" i="2"/>
  <c r="C26" i="3"/>
  <c r="C137" i="2" l="1"/>
  <c r="M136" i="2"/>
  <c r="D137" i="2"/>
  <c r="N136" i="2"/>
  <c r="E137" i="2"/>
  <c r="P136" i="2"/>
  <c r="B137" i="2"/>
  <c r="K136" i="2"/>
  <c r="I136" i="2"/>
  <c r="Q135" i="2"/>
  <c r="F27" i="3"/>
  <c r="D70" i="2"/>
  <c r="D26" i="3"/>
  <c r="E71" i="2"/>
  <c r="E27" i="3"/>
  <c r="C71" i="2"/>
  <c r="C27" i="3"/>
  <c r="B10" i="2"/>
  <c r="B11" i="2" s="1"/>
  <c r="B12" i="2" s="1"/>
  <c r="B13" i="2" s="1"/>
  <c r="B14" i="2" s="1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B36" i="2" s="1"/>
  <c r="B37" i="2" s="1"/>
  <c r="B38" i="2" s="1"/>
  <c r="B39" i="2" s="1"/>
  <c r="B45" i="2"/>
  <c r="B46" i="2" s="1"/>
  <c r="D138" i="2" l="1"/>
  <c r="N137" i="2"/>
  <c r="I137" i="2"/>
  <c r="Q136" i="2"/>
  <c r="B138" i="2"/>
  <c r="K137" i="2"/>
  <c r="E138" i="2"/>
  <c r="P137" i="2"/>
  <c r="C138" i="2"/>
  <c r="M137" i="2"/>
  <c r="F28" i="3"/>
  <c r="E72" i="2"/>
  <c r="E28" i="3"/>
  <c r="B2" i="3"/>
  <c r="D71" i="2"/>
  <c r="D27" i="3"/>
  <c r="C72" i="2"/>
  <c r="C28" i="3"/>
  <c r="E139" i="2" l="1"/>
  <c r="P138" i="2"/>
  <c r="C139" i="2"/>
  <c r="M138" i="2"/>
  <c r="B139" i="2"/>
  <c r="K138" i="2"/>
  <c r="I138" i="2"/>
  <c r="Q137" i="2"/>
  <c r="D139" i="2"/>
  <c r="N138" i="2"/>
  <c r="F29" i="3"/>
  <c r="B47" i="2"/>
  <c r="B3" i="3"/>
  <c r="D72" i="2"/>
  <c r="D28" i="3"/>
  <c r="E73" i="2"/>
  <c r="E29" i="3"/>
  <c r="C73" i="2"/>
  <c r="C29" i="3"/>
  <c r="D140" i="2" l="1"/>
  <c r="N139" i="2"/>
  <c r="I139" i="2"/>
  <c r="Q138" i="2"/>
  <c r="B140" i="2"/>
  <c r="K139" i="2"/>
  <c r="C140" i="2"/>
  <c r="M139" i="2"/>
  <c r="E140" i="2"/>
  <c r="P139" i="2"/>
  <c r="F30" i="3"/>
  <c r="E74" i="2"/>
  <c r="E30" i="3"/>
  <c r="D73" i="2"/>
  <c r="D29" i="3"/>
  <c r="B48" i="2"/>
  <c r="B4" i="3"/>
  <c r="C74" i="2"/>
  <c r="C30" i="3"/>
  <c r="M140" i="2" l="1"/>
  <c r="C141" i="2"/>
  <c r="P140" i="2"/>
  <c r="E141" i="2"/>
  <c r="K140" i="2"/>
  <c r="B141" i="2"/>
  <c r="N140" i="2"/>
  <c r="D141" i="2"/>
  <c r="I140" i="2"/>
  <c r="Q139" i="2"/>
  <c r="F31" i="3"/>
  <c r="B49" i="2"/>
  <c r="B5" i="3"/>
  <c r="D74" i="2"/>
  <c r="D30" i="3"/>
  <c r="E75" i="2"/>
  <c r="E31" i="3"/>
  <c r="C75" i="2"/>
  <c r="C31" i="3"/>
  <c r="D142" i="2" l="1"/>
  <c r="N141" i="2"/>
  <c r="B142" i="2"/>
  <c r="K141" i="2"/>
  <c r="C142" i="2"/>
  <c r="M141" i="2"/>
  <c r="Q140" i="2"/>
  <c r="I141" i="2"/>
  <c r="P141" i="2"/>
  <c r="E142" i="2"/>
  <c r="F32" i="3"/>
  <c r="E76" i="2"/>
  <c r="E32" i="3"/>
  <c r="D75" i="2"/>
  <c r="D31" i="3"/>
  <c r="B50" i="2"/>
  <c r="B6" i="3"/>
  <c r="C76" i="2"/>
  <c r="C32" i="3"/>
  <c r="E143" i="2" l="1"/>
  <c r="P142" i="2"/>
  <c r="Q141" i="2"/>
  <c r="I142" i="2"/>
  <c r="M142" i="2"/>
  <c r="C143" i="2"/>
  <c r="K142" i="2"/>
  <c r="B143" i="2"/>
  <c r="D143" i="2"/>
  <c r="N142" i="2"/>
  <c r="F33" i="3"/>
  <c r="B51" i="2"/>
  <c r="B7" i="3"/>
  <c r="D76" i="2"/>
  <c r="D32" i="3"/>
  <c r="E77" i="2"/>
  <c r="E33" i="3"/>
  <c r="C77" i="2"/>
  <c r="C33" i="3"/>
  <c r="B144" i="2" l="1"/>
  <c r="K143" i="2"/>
  <c r="D144" i="2"/>
  <c r="N143" i="2"/>
  <c r="C144" i="2"/>
  <c r="M143" i="2"/>
  <c r="I143" i="2"/>
  <c r="Q142" i="2"/>
  <c r="E144" i="2"/>
  <c r="P143" i="2"/>
  <c r="F34" i="3"/>
  <c r="E78" i="2"/>
  <c r="E34" i="3"/>
  <c r="D77" i="2"/>
  <c r="D33" i="3"/>
  <c r="B52" i="2"/>
  <c r="B8" i="3"/>
  <c r="C78" i="2"/>
  <c r="C34" i="3"/>
  <c r="E145" i="2" l="1"/>
  <c r="P144" i="2"/>
  <c r="Q143" i="2"/>
  <c r="I144" i="2"/>
  <c r="C145" i="2"/>
  <c r="M144" i="2"/>
  <c r="D145" i="2"/>
  <c r="N144" i="2"/>
  <c r="B145" i="2"/>
  <c r="K144" i="2"/>
  <c r="F35" i="3"/>
  <c r="B53" i="2"/>
  <c r="B9" i="3"/>
  <c r="D78" i="2"/>
  <c r="D34" i="3"/>
  <c r="E79" i="2"/>
  <c r="E35" i="3"/>
  <c r="C79" i="2"/>
  <c r="C35" i="3"/>
  <c r="D146" i="2" l="1"/>
  <c r="N145" i="2"/>
  <c r="B146" i="2"/>
  <c r="K145" i="2"/>
  <c r="C146" i="2"/>
  <c r="M145" i="2"/>
  <c r="Q144" i="2"/>
  <c r="I145" i="2"/>
  <c r="E146" i="2"/>
  <c r="P145" i="2"/>
  <c r="F36" i="3"/>
  <c r="E80" i="2"/>
  <c r="E36" i="3"/>
  <c r="D79" i="2"/>
  <c r="D35" i="3"/>
  <c r="B54" i="2"/>
  <c r="B10" i="3"/>
  <c r="C80" i="2"/>
  <c r="C36" i="3"/>
  <c r="C147" i="2" l="1"/>
  <c r="M146" i="2"/>
  <c r="Q145" i="2"/>
  <c r="I146" i="2"/>
  <c r="E147" i="2"/>
  <c r="P146" i="2"/>
  <c r="B147" i="2"/>
  <c r="K146" i="2"/>
  <c r="D147" i="2"/>
  <c r="N146" i="2"/>
  <c r="F37" i="3"/>
  <c r="B55" i="2"/>
  <c r="B11" i="3"/>
  <c r="D80" i="2"/>
  <c r="D36" i="3"/>
  <c r="E81" i="2"/>
  <c r="E37" i="3"/>
  <c r="C81" i="2"/>
  <c r="C37" i="3"/>
  <c r="D148" i="2" l="1"/>
  <c r="N147" i="2"/>
  <c r="B148" i="2"/>
  <c r="K147" i="2"/>
  <c r="E148" i="2"/>
  <c r="P147" i="2"/>
  <c r="I147" i="2"/>
  <c r="Q146" i="2"/>
  <c r="C148" i="2"/>
  <c r="M147" i="2"/>
  <c r="F38" i="3"/>
  <c r="D81" i="2"/>
  <c r="D37" i="3"/>
  <c r="E82" i="2"/>
  <c r="E38" i="3"/>
  <c r="B56" i="2"/>
  <c r="B12" i="3"/>
  <c r="C82" i="2"/>
  <c r="C38" i="3"/>
  <c r="I148" i="2" l="1"/>
  <c r="Q147" i="2"/>
  <c r="B149" i="2"/>
  <c r="K148" i="2"/>
  <c r="C149" i="2"/>
  <c r="M148" i="2"/>
  <c r="E149" i="2"/>
  <c r="P148" i="2"/>
  <c r="D149" i="2"/>
  <c r="N148" i="2"/>
  <c r="F39" i="3"/>
  <c r="B57" i="2"/>
  <c r="B13" i="3"/>
  <c r="E83" i="2"/>
  <c r="E39" i="3"/>
  <c r="D82" i="2"/>
  <c r="D38" i="3"/>
  <c r="C83" i="2"/>
  <c r="C39" i="3"/>
  <c r="D150" i="2" l="1"/>
  <c r="N149" i="2"/>
  <c r="C150" i="2"/>
  <c r="M149" i="2"/>
  <c r="E150" i="2"/>
  <c r="P149" i="2"/>
  <c r="B150" i="2"/>
  <c r="K149" i="2"/>
  <c r="I149" i="2"/>
  <c r="Q148" i="2"/>
  <c r="F40" i="3"/>
  <c r="D83" i="2"/>
  <c r="D39" i="3"/>
  <c r="E84" i="2"/>
  <c r="E40" i="3"/>
  <c r="B58" i="2"/>
  <c r="B14" i="3"/>
  <c r="C84" i="2"/>
  <c r="C40" i="3"/>
  <c r="E151" i="2" l="1"/>
  <c r="P150" i="2"/>
  <c r="I150" i="2"/>
  <c r="Q149" i="2"/>
  <c r="B151" i="2"/>
  <c r="K150" i="2"/>
  <c r="C151" i="2"/>
  <c r="M150" i="2"/>
  <c r="D151" i="2"/>
  <c r="N150" i="2"/>
  <c r="F41" i="3"/>
  <c r="B59" i="2"/>
  <c r="B15" i="3"/>
  <c r="E85" i="2"/>
  <c r="E41" i="3"/>
  <c r="D84" i="2"/>
  <c r="D40" i="3"/>
  <c r="C85" i="2"/>
  <c r="C41" i="3"/>
  <c r="D152" i="2" l="1"/>
  <c r="N151" i="2"/>
  <c r="C152" i="2"/>
  <c r="M151" i="2"/>
  <c r="B152" i="2"/>
  <c r="K151" i="2"/>
  <c r="I151" i="2"/>
  <c r="Q150" i="2"/>
  <c r="E152" i="2"/>
  <c r="P151" i="2"/>
  <c r="F42" i="3"/>
  <c r="D85" i="2"/>
  <c r="D41" i="3"/>
  <c r="E86" i="2"/>
  <c r="E42" i="3"/>
  <c r="B60" i="2"/>
  <c r="B16" i="3"/>
  <c r="C86" i="2"/>
  <c r="C42" i="3"/>
  <c r="Q151" i="2" l="1"/>
  <c r="I152" i="2"/>
  <c r="B153" i="2"/>
  <c r="K152" i="2"/>
  <c r="E153" i="2"/>
  <c r="P152" i="2"/>
  <c r="C153" i="2"/>
  <c r="M152" i="2"/>
  <c r="D153" i="2"/>
  <c r="N152" i="2"/>
  <c r="F43" i="3"/>
  <c r="B61" i="2"/>
  <c r="B17" i="3"/>
  <c r="E87" i="2"/>
  <c r="E43" i="3"/>
  <c r="D86" i="2"/>
  <c r="D42" i="3"/>
  <c r="C87" i="2"/>
  <c r="C43" i="3"/>
  <c r="I153" i="2" l="1"/>
  <c r="Q152" i="2"/>
  <c r="D154" i="2"/>
  <c r="N153" i="2"/>
  <c r="C154" i="2"/>
  <c r="M153" i="2"/>
  <c r="E154" i="2"/>
  <c r="P153" i="2"/>
  <c r="B154" i="2"/>
  <c r="K153" i="2"/>
  <c r="F44" i="3"/>
  <c r="D87" i="2"/>
  <c r="D43" i="3"/>
  <c r="E88" i="2"/>
  <c r="E44" i="3"/>
  <c r="B62" i="2"/>
  <c r="B18" i="3"/>
  <c r="C88" i="2"/>
  <c r="C44" i="3"/>
  <c r="C155" i="2" l="1"/>
  <c r="M154" i="2"/>
  <c r="B155" i="2"/>
  <c r="K154" i="2"/>
  <c r="E155" i="2"/>
  <c r="P154" i="2"/>
  <c r="D155" i="2"/>
  <c r="N154" i="2"/>
  <c r="Q153" i="2"/>
  <c r="I154" i="2"/>
  <c r="F45" i="3"/>
  <c r="B63" i="2"/>
  <c r="B19" i="3"/>
  <c r="E89" i="2"/>
  <c r="E45" i="3"/>
  <c r="D88" i="2"/>
  <c r="D44" i="3"/>
  <c r="C89" i="2"/>
  <c r="C45" i="3"/>
  <c r="I155" i="2" l="1"/>
  <c r="Q154" i="2"/>
  <c r="D156" i="2"/>
  <c r="N155" i="2"/>
  <c r="E156" i="2"/>
  <c r="P155" i="2"/>
  <c r="B156" i="2"/>
  <c r="K155" i="2"/>
  <c r="C156" i="2"/>
  <c r="M155" i="2"/>
  <c r="F46" i="3"/>
  <c r="D89" i="2"/>
  <c r="D45" i="3"/>
  <c r="E90" i="2"/>
  <c r="E46" i="3"/>
  <c r="B64" i="2"/>
  <c r="B20" i="3"/>
  <c r="C90" i="2"/>
  <c r="C46" i="3"/>
  <c r="B157" i="2" l="1"/>
  <c r="K156" i="2"/>
  <c r="D157" i="2"/>
  <c r="N156" i="2"/>
  <c r="C157" i="2"/>
  <c r="M156" i="2"/>
  <c r="E157" i="2"/>
  <c r="P156" i="2"/>
  <c r="Q155" i="2"/>
  <c r="I156" i="2"/>
  <c r="F47" i="3"/>
  <c r="B65" i="2"/>
  <c r="B21" i="3"/>
  <c r="E91" i="2"/>
  <c r="E47" i="3"/>
  <c r="D90" i="2"/>
  <c r="D46" i="3"/>
  <c r="C91" i="2"/>
  <c r="C47" i="3"/>
  <c r="C158" i="2" l="1"/>
  <c r="M157" i="2"/>
  <c r="E158" i="2"/>
  <c r="P157" i="2"/>
  <c r="I157" i="2"/>
  <c r="Q156" i="2"/>
  <c r="D158" i="2"/>
  <c r="N157" i="2"/>
  <c r="B158" i="2"/>
  <c r="K157" i="2"/>
  <c r="F48" i="3"/>
  <c r="E92" i="2"/>
  <c r="E48" i="3"/>
  <c r="D91" i="2"/>
  <c r="D47" i="3"/>
  <c r="B66" i="2"/>
  <c r="B22" i="3"/>
  <c r="C92" i="2"/>
  <c r="C48" i="3"/>
  <c r="B159" i="2" l="1"/>
  <c r="K158" i="2"/>
  <c r="E159" i="2"/>
  <c r="P158" i="2"/>
  <c r="D159" i="2"/>
  <c r="N158" i="2"/>
  <c r="Q157" i="2"/>
  <c r="I158" i="2"/>
  <c r="C159" i="2"/>
  <c r="M158" i="2"/>
  <c r="F49" i="3"/>
  <c r="D92" i="2"/>
  <c r="D48" i="3"/>
  <c r="B67" i="2"/>
  <c r="B23" i="3"/>
  <c r="E93" i="2"/>
  <c r="E49" i="3"/>
  <c r="C93" i="2"/>
  <c r="C49" i="3"/>
  <c r="I159" i="2" l="1"/>
  <c r="Q158" i="2"/>
  <c r="D160" i="2"/>
  <c r="N159" i="2"/>
  <c r="C160" i="2"/>
  <c r="M159" i="2"/>
  <c r="E160" i="2"/>
  <c r="P159" i="2"/>
  <c r="B160" i="2"/>
  <c r="K159" i="2"/>
  <c r="F50" i="3"/>
  <c r="E94" i="2"/>
  <c r="E50" i="3"/>
  <c r="B68" i="2"/>
  <c r="B24" i="3"/>
  <c r="D93" i="2"/>
  <c r="D49" i="3"/>
  <c r="C94" i="2"/>
  <c r="C50" i="3"/>
  <c r="E161" i="2" l="1"/>
  <c r="P160" i="2"/>
  <c r="B161" i="2"/>
  <c r="K160" i="2"/>
  <c r="C161" i="2"/>
  <c r="M160" i="2"/>
  <c r="D161" i="2"/>
  <c r="N160" i="2"/>
  <c r="Q159" i="2"/>
  <c r="I160" i="2"/>
  <c r="F51" i="3"/>
  <c r="D94" i="2"/>
  <c r="D50" i="3"/>
  <c r="B69" i="2"/>
  <c r="B25" i="3"/>
  <c r="E95" i="2"/>
  <c r="E51" i="3"/>
  <c r="C95" i="2"/>
  <c r="C51" i="3"/>
  <c r="C162" i="2" l="1"/>
  <c r="M161" i="2"/>
  <c r="Q160" i="2"/>
  <c r="I161" i="2"/>
  <c r="D162" i="2"/>
  <c r="N161" i="2"/>
  <c r="B162" i="2"/>
  <c r="K161" i="2"/>
  <c r="E162" i="2"/>
  <c r="P161" i="2"/>
  <c r="F52" i="3"/>
  <c r="E96" i="2"/>
  <c r="E52" i="3"/>
  <c r="B70" i="2"/>
  <c r="B26" i="3"/>
  <c r="D95" i="2"/>
  <c r="D51" i="3"/>
  <c r="C96" i="2"/>
  <c r="C52" i="3"/>
  <c r="E163" i="2" l="1"/>
  <c r="P162" i="2"/>
  <c r="K162" i="2"/>
  <c r="B163" i="2"/>
  <c r="N162" i="2"/>
  <c r="D163" i="2"/>
  <c r="I162" i="2"/>
  <c r="Q161" i="2"/>
  <c r="M162" i="2"/>
  <c r="C163" i="2"/>
  <c r="F53" i="3"/>
  <c r="D96" i="2"/>
  <c r="D52" i="3"/>
  <c r="B71" i="2"/>
  <c r="B27" i="3"/>
  <c r="E97" i="2"/>
  <c r="E53" i="3"/>
  <c r="C97" i="2"/>
  <c r="C53" i="3"/>
  <c r="M163" i="2" l="1"/>
  <c r="C164" i="2"/>
  <c r="I163" i="2"/>
  <c r="Q162" i="2"/>
  <c r="N163" i="2"/>
  <c r="D164" i="2"/>
  <c r="K163" i="2"/>
  <c r="B164" i="2"/>
  <c r="E164" i="2"/>
  <c r="P163" i="2"/>
  <c r="F54" i="3"/>
  <c r="E98" i="2"/>
  <c r="E54" i="3"/>
  <c r="B72" i="2"/>
  <c r="B28" i="3"/>
  <c r="D97" i="2"/>
  <c r="D53" i="3"/>
  <c r="C98" i="2"/>
  <c r="C54" i="3"/>
  <c r="B165" i="2" l="1"/>
  <c r="K164" i="2"/>
  <c r="M164" i="2"/>
  <c r="C165" i="2"/>
  <c r="E165" i="2"/>
  <c r="P164" i="2"/>
  <c r="D165" i="2"/>
  <c r="N164" i="2"/>
  <c r="Q163" i="2"/>
  <c r="I164" i="2"/>
  <c r="F55" i="3"/>
  <c r="D98" i="2"/>
  <c r="D54" i="3"/>
  <c r="B73" i="2"/>
  <c r="B29" i="3"/>
  <c r="E99" i="2"/>
  <c r="E55" i="3"/>
  <c r="C99" i="2"/>
  <c r="C55" i="3"/>
  <c r="I165" i="2" l="1"/>
  <c r="Q164" i="2"/>
  <c r="N165" i="2"/>
  <c r="D166" i="2"/>
  <c r="P165" i="2"/>
  <c r="E166" i="2"/>
  <c r="M165" i="2"/>
  <c r="C166" i="2"/>
  <c r="K165" i="2"/>
  <c r="B166" i="2"/>
  <c r="F56" i="3"/>
  <c r="E100" i="2"/>
  <c r="E56" i="3"/>
  <c r="B74" i="2"/>
  <c r="B30" i="3"/>
  <c r="D99" i="2"/>
  <c r="D55" i="3"/>
  <c r="C100" i="2"/>
  <c r="C56" i="3"/>
  <c r="E167" i="2" l="1"/>
  <c r="P166" i="2"/>
  <c r="K166" i="2"/>
  <c r="B167" i="2"/>
  <c r="M166" i="2"/>
  <c r="C167" i="2"/>
  <c r="N166" i="2"/>
  <c r="D167" i="2"/>
  <c r="Q165" i="2"/>
  <c r="I166" i="2"/>
  <c r="F57" i="3"/>
  <c r="D100" i="2"/>
  <c r="D56" i="3"/>
  <c r="B75" i="2"/>
  <c r="B31" i="3"/>
  <c r="E101" i="2"/>
  <c r="E57" i="3"/>
  <c r="C101" i="2"/>
  <c r="C57" i="3"/>
  <c r="C168" i="2" l="1"/>
  <c r="M167" i="2"/>
  <c r="Q166" i="2"/>
  <c r="I167" i="2"/>
  <c r="D168" i="2"/>
  <c r="N167" i="2"/>
  <c r="K167" i="2"/>
  <c r="B168" i="2"/>
  <c r="P167" i="2"/>
  <c r="E168" i="2"/>
  <c r="F58" i="3"/>
  <c r="E102" i="2"/>
  <c r="E58" i="3"/>
  <c r="B76" i="2"/>
  <c r="B32" i="3"/>
  <c r="D101" i="2"/>
  <c r="D57" i="3"/>
  <c r="C102" i="2"/>
  <c r="C58" i="3"/>
  <c r="P168" i="2" l="1"/>
  <c r="E169" i="2"/>
  <c r="B169" i="2"/>
  <c r="K168" i="2"/>
  <c r="N168" i="2"/>
  <c r="D169" i="2"/>
  <c r="Q167" i="2"/>
  <c r="I168" i="2"/>
  <c r="C169" i="2"/>
  <c r="M168" i="2"/>
  <c r="F59" i="3"/>
  <c r="D102" i="2"/>
  <c r="D58" i="3"/>
  <c r="B77" i="2"/>
  <c r="B33" i="3"/>
  <c r="E103" i="2"/>
  <c r="E59" i="3"/>
  <c r="C103" i="2"/>
  <c r="C59" i="3"/>
  <c r="N169" i="2" l="1"/>
  <c r="D170" i="2"/>
  <c r="N170" i="2" s="1"/>
  <c r="Q168" i="2"/>
  <c r="I169" i="2"/>
  <c r="P169" i="2"/>
  <c r="E170" i="2"/>
  <c r="P170" i="2" s="1"/>
  <c r="C170" i="2"/>
  <c r="M170" i="2" s="1"/>
  <c r="M169" i="2"/>
  <c r="K169" i="2"/>
  <c r="B170" i="2"/>
  <c r="K170" i="2" s="1"/>
  <c r="F61" i="3"/>
  <c r="F60" i="3"/>
  <c r="B78" i="2"/>
  <c r="B34" i="3"/>
  <c r="E104" i="2"/>
  <c r="E61" i="3" s="1"/>
  <c r="E60" i="3"/>
  <c r="D103" i="2"/>
  <c r="D59" i="3"/>
  <c r="C104" i="2"/>
  <c r="C61" i="3" s="1"/>
  <c r="C60" i="3"/>
  <c r="I170" i="2" l="1"/>
  <c r="Q170" i="2" s="1"/>
  <c r="Q169" i="2"/>
  <c r="D104" i="2"/>
  <c r="D61" i="3" s="1"/>
  <c r="D60" i="3"/>
  <c r="B79" i="2"/>
  <c r="B35" i="3"/>
  <c r="B80" i="2" l="1"/>
  <c r="B36" i="3"/>
  <c r="B81" i="2" l="1"/>
  <c r="B37" i="3"/>
  <c r="B82" i="2" l="1"/>
  <c r="B38" i="3"/>
  <c r="B83" i="2" l="1"/>
  <c r="B39" i="3"/>
  <c r="B84" i="2" l="1"/>
  <c r="B40" i="3"/>
  <c r="B85" i="2" l="1"/>
  <c r="B41" i="3"/>
  <c r="B86" i="2" l="1"/>
  <c r="B42" i="3"/>
  <c r="B87" i="2" l="1"/>
  <c r="B43" i="3"/>
  <c r="B88" i="2" l="1"/>
  <c r="B44" i="3"/>
  <c r="B89" i="2" l="1"/>
  <c r="B45" i="3"/>
  <c r="B90" i="2" l="1"/>
  <c r="B46" i="3"/>
  <c r="B91" i="2" l="1"/>
  <c r="B47" i="3"/>
  <c r="B92" i="2" l="1"/>
  <c r="B48" i="3"/>
  <c r="B93" i="2" l="1"/>
  <c r="B49" i="3"/>
  <c r="B94" i="2" l="1"/>
  <c r="B50" i="3"/>
  <c r="B95" i="2" l="1"/>
  <c r="B51" i="3"/>
  <c r="B96" i="2" l="1"/>
  <c r="B52" i="3"/>
  <c r="B97" i="2" l="1"/>
  <c r="B53" i="3"/>
  <c r="B98" i="2" l="1"/>
  <c r="B54" i="3"/>
  <c r="B99" i="2" l="1"/>
  <c r="B55" i="3"/>
  <c r="B100" i="2" l="1"/>
  <c r="B56" i="3"/>
  <c r="B101" i="2" l="1"/>
  <c r="B57" i="3"/>
  <c r="B102" i="2" l="1"/>
  <c r="B58" i="3"/>
  <c r="B103" i="2" l="1"/>
  <c r="B59" i="3"/>
  <c r="B104" i="2" l="1"/>
  <c r="B61" i="3" s="1"/>
  <c r="B60" i="3"/>
  <c r="B15" i="4" l="1"/>
  <c r="B17" i="4"/>
  <c r="B31" i="4" s="1"/>
  <c r="C11" i="4"/>
  <c r="B19" i="4"/>
  <c r="B20" i="4" s="1"/>
  <c r="D11" i="4"/>
  <c r="D12" i="4" l="1"/>
  <c r="D19" i="4"/>
  <c r="C19" i="4"/>
  <c r="C12" i="4"/>
  <c r="C17" i="4"/>
  <c r="C31" i="4" s="1"/>
  <c r="C39" i="4" s="1"/>
  <c r="B4" i="5" s="1"/>
  <c r="B63" i="4"/>
  <c r="F3" i="5" s="1"/>
  <c r="B21" i="4"/>
  <c r="B22" i="4" s="1"/>
  <c r="B26" i="4" s="1"/>
  <c r="B45" i="4"/>
  <c r="C3" i="5" s="1"/>
  <c r="B51" i="4"/>
  <c r="D3" i="5" s="1"/>
  <c r="B57" i="4"/>
  <c r="E3" i="5" s="1"/>
  <c r="B39" i="4"/>
  <c r="B3" i="5" s="1"/>
  <c r="C15" i="4"/>
  <c r="B33" i="4"/>
  <c r="B34" i="4"/>
  <c r="D17" i="4"/>
  <c r="F11" i="4"/>
  <c r="E11" i="4"/>
  <c r="D15" i="4"/>
  <c r="D20" i="4" l="1"/>
  <c r="C45" i="4"/>
  <c r="C4" i="5" s="1"/>
  <c r="C34" i="4"/>
  <c r="C57" i="4"/>
  <c r="E4" i="5" s="1"/>
  <c r="C51" i="4"/>
  <c r="D4" i="5" s="1"/>
  <c r="C21" i="4"/>
  <c r="C63" i="4"/>
  <c r="F4" i="5" s="1"/>
  <c r="B29" i="4"/>
  <c r="B32" i="4"/>
  <c r="B58" i="4" s="1"/>
  <c r="E18" i="5" s="1"/>
  <c r="C20" i="4"/>
  <c r="C22" i="4" s="1"/>
  <c r="C33" i="4"/>
  <c r="E12" i="4"/>
  <c r="E19" i="4"/>
  <c r="C32" i="4"/>
  <c r="C64" i="4" s="1"/>
  <c r="F19" i="5" s="1"/>
  <c r="F12" i="4"/>
  <c r="F19" i="4"/>
  <c r="E17" i="4"/>
  <c r="E15" i="4"/>
  <c r="H11" i="4"/>
  <c r="G11" i="4"/>
  <c r="F15" i="4"/>
  <c r="F17" i="4"/>
  <c r="D33" i="4"/>
  <c r="D34" i="4"/>
  <c r="D32" i="4"/>
  <c r="D31" i="4"/>
  <c r="E20" i="4" l="1"/>
  <c r="B64" i="4"/>
  <c r="F18" i="5" s="1"/>
  <c r="B52" i="4"/>
  <c r="D18" i="5" s="1"/>
  <c r="B46" i="4"/>
  <c r="C18" i="5" s="1"/>
  <c r="B40" i="4"/>
  <c r="B18" i="5" s="1"/>
  <c r="F20" i="4"/>
  <c r="H12" i="4"/>
  <c r="H19" i="4"/>
  <c r="C40" i="4"/>
  <c r="B19" i="5" s="1"/>
  <c r="C46" i="4"/>
  <c r="C19" i="5" s="1"/>
  <c r="G12" i="4"/>
  <c r="G19" i="4"/>
  <c r="C52" i="4"/>
  <c r="D19" i="5" s="1"/>
  <c r="C58" i="4"/>
  <c r="E19" i="5" s="1"/>
  <c r="J11" i="4"/>
  <c r="H17" i="4"/>
  <c r="I11" i="4"/>
  <c r="H15" i="4"/>
  <c r="G15" i="4"/>
  <c r="G17" i="4"/>
  <c r="D45" i="4"/>
  <c r="C5" i="5" s="1"/>
  <c r="D63" i="4"/>
  <c r="F5" i="5" s="1"/>
  <c r="D39" i="4"/>
  <c r="B5" i="5" s="1"/>
  <c r="D57" i="4"/>
  <c r="E5" i="5" s="1"/>
  <c r="D21" i="4"/>
  <c r="D22" i="4" s="1"/>
  <c r="D51" i="4"/>
  <c r="D5" i="5" s="1"/>
  <c r="D40" i="4"/>
  <c r="B20" i="5" s="1"/>
  <c r="D52" i="4"/>
  <c r="D20" i="5" s="1"/>
  <c r="D58" i="4"/>
  <c r="E20" i="5" s="1"/>
  <c r="D46" i="4"/>
  <c r="C20" i="5" s="1"/>
  <c r="D64" i="4"/>
  <c r="F20" i="5" s="1"/>
  <c r="F34" i="4"/>
  <c r="F32" i="4"/>
  <c r="F33" i="4"/>
  <c r="F31" i="4"/>
  <c r="E33" i="4"/>
  <c r="E34" i="4"/>
  <c r="E31" i="4"/>
  <c r="E32" i="4"/>
  <c r="G20" i="4" l="1"/>
  <c r="J12" i="4"/>
  <c r="J19" i="4"/>
  <c r="J20" i="4" s="1"/>
  <c r="H20" i="4"/>
  <c r="I12" i="4"/>
  <c r="I19" i="4"/>
  <c r="F63" i="4"/>
  <c r="F7" i="5" s="1"/>
  <c r="F51" i="4"/>
  <c r="D7" i="5" s="1"/>
  <c r="F21" i="4"/>
  <c r="F22" i="4" s="1"/>
  <c r="F39" i="4"/>
  <c r="B7" i="5" s="1"/>
  <c r="F57" i="4"/>
  <c r="E7" i="5" s="1"/>
  <c r="F45" i="4"/>
  <c r="C7" i="5" s="1"/>
  <c r="F64" i="4"/>
  <c r="F22" i="5" s="1"/>
  <c r="F52" i="4"/>
  <c r="D22" i="5" s="1"/>
  <c r="F58" i="4"/>
  <c r="E22" i="5" s="1"/>
  <c r="F46" i="4"/>
  <c r="C22" i="5" s="1"/>
  <c r="F40" i="4"/>
  <c r="B22" i="5" s="1"/>
  <c r="G33" i="4"/>
  <c r="G34" i="4"/>
  <c r="G32" i="4"/>
  <c r="G31" i="4"/>
  <c r="I15" i="4"/>
  <c r="I17" i="4"/>
  <c r="E58" i="4"/>
  <c r="E21" i="5" s="1"/>
  <c r="E46" i="4"/>
  <c r="C21" i="5" s="1"/>
  <c r="E64" i="4"/>
  <c r="F21" i="5" s="1"/>
  <c r="E40" i="4"/>
  <c r="B21" i="5" s="1"/>
  <c r="E52" i="4"/>
  <c r="D21" i="5" s="1"/>
  <c r="E45" i="4"/>
  <c r="C6" i="5" s="1"/>
  <c r="E21" i="4"/>
  <c r="E22" i="4" s="1"/>
  <c r="E51" i="4"/>
  <c r="D6" i="5" s="1"/>
  <c r="E63" i="4"/>
  <c r="F6" i="5" s="1"/>
  <c r="E39" i="4"/>
  <c r="B6" i="5" s="1"/>
  <c r="E57" i="4"/>
  <c r="E6" i="5" s="1"/>
  <c r="H34" i="4"/>
  <c r="H33" i="4"/>
  <c r="H31" i="4"/>
  <c r="H32" i="4"/>
  <c r="J15" i="4"/>
  <c r="J17" i="4"/>
  <c r="K11" i="4"/>
  <c r="I20" i="4" l="1"/>
  <c r="K19" i="4"/>
  <c r="K12" i="4"/>
  <c r="G51" i="4"/>
  <c r="D8" i="5" s="1"/>
  <c r="G21" i="4"/>
  <c r="G22" i="4" s="1"/>
  <c r="G39" i="4"/>
  <c r="B8" i="5" s="1"/>
  <c r="G57" i="4"/>
  <c r="E8" i="5" s="1"/>
  <c r="G63" i="4"/>
  <c r="F8" i="5" s="1"/>
  <c r="G45" i="4"/>
  <c r="C8" i="5" s="1"/>
  <c r="I31" i="4"/>
  <c r="I32" i="4"/>
  <c r="I33" i="4"/>
  <c r="I34" i="4"/>
  <c r="K17" i="4"/>
  <c r="K15" i="4"/>
  <c r="G52" i="4"/>
  <c r="D23" i="5" s="1"/>
  <c r="G58" i="4"/>
  <c r="E23" i="5" s="1"/>
  <c r="G40" i="4"/>
  <c r="B23" i="5" s="1"/>
  <c r="G46" i="4"/>
  <c r="C23" i="5" s="1"/>
  <c r="G64" i="4"/>
  <c r="F23" i="5" s="1"/>
  <c r="H40" i="4"/>
  <c r="B24" i="5" s="1"/>
  <c r="H64" i="4"/>
  <c r="F24" i="5" s="1"/>
  <c r="H46" i="4"/>
  <c r="C24" i="5" s="1"/>
  <c r="H58" i="4"/>
  <c r="E24" i="5" s="1"/>
  <c r="H52" i="4"/>
  <c r="D24" i="5" s="1"/>
  <c r="H39" i="4"/>
  <c r="B9" i="5" s="1"/>
  <c r="H45" i="4"/>
  <c r="C9" i="5" s="1"/>
  <c r="H57" i="4"/>
  <c r="E9" i="5" s="1"/>
  <c r="H51" i="4"/>
  <c r="D9" i="5" s="1"/>
  <c r="H21" i="4"/>
  <c r="H22" i="4" s="1"/>
  <c r="H63" i="4"/>
  <c r="F9" i="5" s="1"/>
  <c r="J33" i="4"/>
  <c r="J34" i="4"/>
  <c r="J32" i="4"/>
  <c r="J31" i="4"/>
  <c r="K20" i="4" l="1"/>
  <c r="I64" i="4"/>
  <c r="F25" i="5" s="1"/>
  <c r="I46" i="4"/>
  <c r="C25" i="5" s="1"/>
  <c r="I58" i="4"/>
  <c r="E25" i="5" s="1"/>
  <c r="I40" i="4"/>
  <c r="B25" i="5" s="1"/>
  <c r="I52" i="4"/>
  <c r="D25" i="5" s="1"/>
  <c r="K34" i="4"/>
  <c r="K33" i="4"/>
  <c r="K31" i="4"/>
  <c r="K32" i="4"/>
  <c r="J39" i="4"/>
  <c r="B11" i="5" s="1"/>
  <c r="J57" i="4"/>
  <c r="J45" i="4"/>
  <c r="C11" i="5" s="1"/>
  <c r="J63" i="4"/>
  <c r="F11" i="5" s="1"/>
  <c r="J51" i="4"/>
  <c r="D11" i="5" s="1"/>
  <c r="J21" i="4"/>
  <c r="J22" i="4" s="1"/>
  <c r="J52" i="4"/>
  <c r="D26" i="5" s="1"/>
  <c r="J58" i="4"/>
  <c r="E26" i="5" s="1"/>
  <c r="J64" i="4"/>
  <c r="F26" i="5" s="1"/>
  <c r="J46" i="4"/>
  <c r="C26" i="5" s="1"/>
  <c r="J40" i="4"/>
  <c r="B26" i="5" s="1"/>
  <c r="I63" i="4"/>
  <c r="F10" i="5" s="1"/>
  <c r="I57" i="4"/>
  <c r="I45" i="4"/>
  <c r="C10" i="5" s="1"/>
  <c r="I21" i="4"/>
  <c r="I22" i="4" s="1"/>
  <c r="I51" i="4"/>
  <c r="D10" i="5" s="1"/>
  <c r="I39" i="4"/>
  <c r="B10" i="5" s="1"/>
  <c r="K39" i="4" l="1"/>
  <c r="B12" i="5" s="1"/>
  <c r="K45" i="4"/>
  <c r="C12" i="5" s="1"/>
  <c r="K51" i="4"/>
  <c r="D12" i="5" s="1"/>
  <c r="K63" i="4"/>
  <c r="F12" i="5" s="1"/>
  <c r="K21" i="4"/>
  <c r="K22" i="4" s="1"/>
  <c r="K57" i="4"/>
  <c r="E12" i="5" s="1"/>
  <c r="E10" i="5"/>
  <c r="E11" i="5"/>
  <c r="K40" i="4"/>
  <c r="B27" i="5" s="1"/>
  <c r="K64" i="4"/>
  <c r="F27" i="5" s="1"/>
  <c r="K58" i="4"/>
  <c r="E27" i="5" s="1"/>
  <c r="K52" i="4"/>
  <c r="D27" i="5" s="1"/>
  <c r="K46" i="4"/>
  <c r="C27" i="5" s="1"/>
</calcChain>
</file>

<file path=xl/sharedStrings.xml><?xml version="1.0" encoding="utf-8"?>
<sst xmlns="http://schemas.openxmlformats.org/spreadsheetml/2006/main" count="129" uniqueCount="79">
  <si>
    <t>Cost</t>
  </si>
  <si>
    <t>annual</t>
  </si>
  <si>
    <t>15 year cost</t>
  </si>
  <si>
    <t>multiplier</t>
  </si>
  <si>
    <t>percentage of original</t>
  </si>
  <si>
    <t>Mill Calculations</t>
  </si>
  <si>
    <t>Additional property tax by assessed value and mill rate</t>
  </si>
  <si>
    <t>RAR</t>
  </si>
  <si>
    <t xml:space="preserve">Mill </t>
  </si>
  <si>
    <t>Assessed Value</t>
  </si>
  <si>
    <t>Additional property tax by assessed value and mill rate by day</t>
  </si>
  <si>
    <t>Revenue raised by assessed value and mill rate based on 2021 valuation</t>
  </si>
  <si>
    <t>District Total Assessed</t>
  </si>
  <si>
    <t>Place order</t>
  </si>
  <si>
    <t>Delivery</t>
  </si>
  <si>
    <t>Engine</t>
  </si>
  <si>
    <t>Ambulance</t>
  </si>
  <si>
    <t>Type 6</t>
  </si>
  <si>
    <t>Type 3</t>
  </si>
  <si>
    <t>Tender</t>
  </si>
  <si>
    <t>Buildings</t>
  </si>
  <si>
    <t>Year</t>
  </si>
  <si>
    <t>Purchase Value</t>
  </si>
  <si>
    <t>Annual Payments</t>
  </si>
  <si>
    <t>Cumulative property tax income</t>
  </si>
  <si>
    <t>Estimated Payment</t>
  </si>
  <si>
    <t>2022/1</t>
  </si>
  <si>
    <t>Assumptions</t>
  </si>
  <si>
    <t>All payments apart from engine are estimated high</t>
  </si>
  <si>
    <t>All vehicle costs apart from engine are estimated</t>
  </si>
  <si>
    <t>Cumulative Fund Total</t>
  </si>
  <si>
    <t>Inflation against vehicle costs</t>
  </si>
  <si>
    <t>8.92% financing</t>
  </si>
  <si>
    <t>1 mill</t>
  </si>
  <si>
    <t>2.2 mill</t>
  </si>
  <si>
    <t>3 mill</t>
  </si>
  <si>
    <t>4 mill</t>
  </si>
  <si>
    <t>Phased</t>
  </si>
  <si>
    <t>Total Residential Valuation</t>
  </si>
  <si>
    <t>Total Commercial Valuation</t>
  </si>
  <si>
    <t>CAR</t>
  </si>
  <si>
    <t>Operating mill</t>
  </si>
  <si>
    <t>Pension Mill</t>
  </si>
  <si>
    <t>RAR correction</t>
  </si>
  <si>
    <t>C&amp;M Mill</t>
  </si>
  <si>
    <t>Pension Revenue</t>
  </si>
  <si>
    <t>Operating Revenue (no RAR)</t>
  </si>
  <si>
    <t>Operating Revenue (with RAR)</t>
  </si>
  <si>
    <t>C&amp;M Revenue</t>
  </si>
  <si>
    <t>Total District Valuation</t>
  </si>
  <si>
    <t>State continues to reduce CAR &amp; RAR per year</t>
  </si>
  <si>
    <t>Property values increase % year-on-year</t>
  </si>
  <si>
    <t>Commercial property values increase % year-on-year</t>
  </si>
  <si>
    <t>Inflation</t>
  </si>
  <si>
    <t>Inflation %</t>
  </si>
  <si>
    <t>Differential (No RAR)</t>
  </si>
  <si>
    <t>Differential )With RAR)</t>
  </si>
  <si>
    <t>Projected Operating Budget</t>
  </si>
  <si>
    <t>RAR Correction</t>
  </si>
  <si>
    <t>Residential RAR vs 7.2% difference</t>
  </si>
  <si>
    <t>Total Residential Assessed @ 7.2% RAR</t>
  </si>
  <si>
    <t>Total Assessed @ AR</t>
  </si>
  <si>
    <t>Total Residential Assessed</t>
  </si>
  <si>
    <t>Total Commercial Assessed</t>
  </si>
  <si>
    <t>Total Mill</t>
  </si>
  <si>
    <t>Abatement</t>
  </si>
  <si>
    <t>Operating year</t>
  </si>
  <si>
    <t>Series 1</t>
  </si>
  <si>
    <t>Series 2</t>
  </si>
  <si>
    <t>Series 3</t>
  </si>
  <si>
    <t>Series 4</t>
  </si>
  <si>
    <t>Series 5</t>
  </si>
  <si>
    <t>Property Tax Year</t>
  </si>
  <si>
    <t>Engine 1</t>
  </si>
  <si>
    <t>Engine 2</t>
  </si>
  <si>
    <t>Cumulative</t>
  </si>
  <si>
    <t>Fund Balance</t>
  </si>
  <si>
    <t>Annual Property Tax by Mill % growth</t>
  </si>
  <si>
    <t>3 mills Phased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</si>
</sst>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&quot;$&quot;#,##0"/>
    <numFmt numFmtId="180" formatCode="0.000"/>
    <numFmt numFmtId="181" formatCode="#,##0.000"/>
  </numFmts>
  <fonts count="8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9C5700"/>
      <name val="Calibri"/>
      <family val="2"/>
      <scheme val="minor"/>
    </font>
    <font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sz val="13"/>
      <color rgb="FF333333"/>
      <name val="Verdana"/>
      <family val="2"/>
    </font>
    <font>
      <sz val="12"/>
      <color theme="4" tint="0.79998168889431442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EB9C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0" fontId="3" fillId="4" borderId="0" applyNumberFormat="0" applyBorder="0" applyAlignment="0" applyProtection="0"/>
  </cellStyleXfs>
  <cellXfs count="39">
    <xf numFmtId="0" fontId="0" fillId="0" borderId="0" xfId="0"/>
    <xf numFmtId="2" fontId="0" fillId="0" borderId="0" xfId="0" applyNumberFormat="1"/>
    <xf numFmtId="3" fontId="0" fillId="0" borderId="0" xfId="0" applyNumberFormat="1"/>
    <xf numFmtId="0" fontId="1" fillId="0" borderId="0" xfId="0" applyFont="1"/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0" fillId="2" borderId="0" xfId="0" applyFill="1"/>
    <xf numFmtId="0" fontId="0" fillId="3" borderId="0" xfId="0" applyFill="1"/>
    <xf numFmtId="0" fontId="0" fillId="0" borderId="0" xfId="0" quotePrefix="1" applyAlignment="1">
      <alignment horizontal="right"/>
    </xf>
    <xf numFmtId="1" fontId="0" fillId="0" borderId="0" xfId="0" applyNumberFormat="1"/>
    <xf numFmtId="0" fontId="5" fillId="0" borderId="0" xfId="0" applyFont="1"/>
    <xf numFmtId="1" fontId="5" fillId="0" borderId="0" xfId="0" applyNumberFormat="1" applyFont="1"/>
    <xf numFmtId="0" fontId="6" fillId="0" borderId="0" xfId="0" applyFont="1"/>
    <xf numFmtId="0" fontId="2" fillId="0" borderId="0" xfId="2" applyFont="1" applyFill="1"/>
    <xf numFmtId="164" fontId="2" fillId="0" borderId="0" xfId="2" applyNumberFormat="1" applyFont="1" applyFill="1" applyBorder="1" applyAlignment="1">
      <alignment horizontal="center" wrapText="1"/>
    </xf>
    <xf numFmtId="0" fontId="0" fillId="0" borderId="0" xfId="0" applyFill="1"/>
    <xf numFmtId="4" fontId="0" fillId="0" borderId="0" xfId="0" applyNumberFormat="1" applyAlignment="1">
      <alignment horizontal="right"/>
    </xf>
    <xf numFmtId="164" fontId="0" fillId="0" borderId="0" xfId="0" applyNumberFormat="1" applyFill="1"/>
    <xf numFmtId="0" fontId="0" fillId="5" borderId="0" xfId="0" applyFill="1"/>
    <xf numFmtId="164" fontId="0" fillId="5" borderId="0" xfId="0" applyNumberFormat="1" applyFill="1"/>
    <xf numFmtId="0" fontId="0" fillId="6" borderId="0" xfId="0" applyFill="1"/>
    <xf numFmtId="180" fontId="0" fillId="6" borderId="0" xfId="0" applyNumberFormat="1" applyFill="1"/>
    <xf numFmtId="0" fontId="0" fillId="7" borderId="0" xfId="0" applyFill="1"/>
    <xf numFmtId="0" fontId="1" fillId="7" borderId="0" xfId="0" applyFont="1" applyFill="1"/>
    <xf numFmtId="0" fontId="0" fillId="8" borderId="0" xfId="0" applyFill="1"/>
    <xf numFmtId="0" fontId="2" fillId="9" borderId="0" xfId="2" applyFont="1" applyFill="1"/>
    <xf numFmtId="164" fontId="2" fillId="9" borderId="0" xfId="2" applyNumberFormat="1" applyFont="1" applyFill="1" applyBorder="1" applyAlignment="1">
      <alignment horizontal="center" wrapText="1"/>
    </xf>
    <xf numFmtId="0" fontId="0" fillId="10" borderId="0" xfId="0" applyFill="1"/>
    <xf numFmtId="181" fontId="0" fillId="10" borderId="0" xfId="0" applyNumberFormat="1" applyFill="1" applyAlignment="1">
      <alignment horizontal="right"/>
    </xf>
    <xf numFmtId="3" fontId="0" fillId="8" borderId="0" xfId="0" applyNumberFormat="1" applyFill="1"/>
    <xf numFmtId="3" fontId="4" fillId="10" borderId="0" xfId="1" applyNumberFormat="1" applyFont="1" applyFill="1" applyBorder="1" applyAlignment="1">
      <alignment horizontal="right" wrapText="1"/>
    </xf>
    <xf numFmtId="3" fontId="0" fillId="10" borderId="0" xfId="0" applyNumberFormat="1" applyFill="1" applyAlignment="1">
      <alignment horizontal="right"/>
    </xf>
    <xf numFmtId="3" fontId="0" fillId="2" borderId="0" xfId="0" applyNumberFormat="1" applyFill="1"/>
    <xf numFmtId="3" fontId="0" fillId="3" borderId="0" xfId="0" applyNumberFormat="1" applyFill="1"/>
    <xf numFmtId="3" fontId="0" fillId="0" borderId="0" xfId="0" applyNumberFormat="1" applyFill="1"/>
    <xf numFmtId="0" fontId="7" fillId="2" borderId="0" xfId="0" applyFont="1" applyFill="1"/>
    <xf numFmtId="0" fontId="0" fillId="3" borderId="0" xfId="0" applyFont="1" applyFill="1"/>
    <xf numFmtId="0" fontId="0" fillId="0" borderId="0" xfId="0" applyFont="1" applyFill="1"/>
    <xf numFmtId="0" fontId="0" fillId="2" borderId="0" xfId="0" applyFont="1" applyFill="1"/>
  </cellXfs>
  <cellStyles count="3">
    <cellStyle name="Currency" xfId="1" builtinId="4"/>
    <cellStyle name="Neutral" xfId="2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Vehicle Replacement 60 year plan 5% Inflation, 5% property value increase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6500934874779445E-2"/>
          <c:y val="1.2664359861591696E-2"/>
          <c:w val="0.90692966054828428"/>
          <c:h val="0.83632001017173896"/>
        </c:manualLayout>
      </c:layout>
      <c:lineChart>
        <c:grouping val="standard"/>
        <c:varyColors val="0"/>
        <c:ser>
          <c:idx val="0"/>
          <c:order val="0"/>
          <c:tx>
            <c:strRef>
              <c:f>Inflation!$M$2</c:f>
              <c:strCache>
                <c:ptCount val="1"/>
                <c:pt idx="0">
                  <c:v>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Inflation!$L$3:$L$62</c:f>
              <c:numCache>
                <c:formatCode>General</c:formatCode>
                <c:ptCount val="6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</c:numCache>
            </c:numRef>
          </c:cat>
          <c:val>
            <c:numRef>
              <c:f>Inflation!$M$3:$M$62</c:f>
              <c:numCache>
                <c:formatCode>#,##0</c:formatCode>
                <c:ptCount val="60"/>
                <c:pt idx="0">
                  <c:v>54603.241999999998</c:v>
                </c:pt>
                <c:pt idx="1">
                  <c:v>105430.61368000001</c:v>
                </c:pt>
                <c:pt idx="2">
                  <c:v>48976.480227200023</c:v>
                </c:pt>
                <c:pt idx="3">
                  <c:v>-22837.018563711958</c:v>
                </c:pt>
                <c:pt idx="4">
                  <c:v>-91293.777306260439</c:v>
                </c:pt>
                <c:pt idx="5">
                  <c:v>-181259.52639851085</c:v>
                </c:pt>
                <c:pt idx="6">
                  <c:v>-278455.62545445131</c:v>
                </c:pt>
                <c:pt idx="7">
                  <c:v>-371875.84847262938</c:v>
                </c:pt>
                <c:pt idx="8">
                  <c:v>-461369.1604115346</c:v>
                </c:pt>
                <c:pt idx="9">
                  <c:v>-661434.484827996</c:v>
                </c:pt>
                <c:pt idx="10">
                  <c:v>-887252.46222111583</c:v>
                </c:pt>
                <c:pt idx="11">
                  <c:v>-1078653.1987099606</c:v>
                </c:pt>
                <c:pt idx="12">
                  <c:v>-1265460.0046583591</c:v>
                </c:pt>
                <c:pt idx="13">
                  <c:v>-1447489.1228446935</c:v>
                </c:pt>
                <c:pt idx="14">
                  <c:v>-1624549.4457584813</c:v>
                </c:pt>
                <c:pt idx="15">
                  <c:v>-1796442.2215888205</c:v>
                </c:pt>
                <c:pt idx="16">
                  <c:v>-1971200.7484523733</c:v>
                </c:pt>
                <c:pt idx="17">
                  <c:v>-2070367.0563904683</c:v>
                </c:pt>
                <c:pt idx="18">
                  <c:v>-2170766.5766460868</c:v>
                </c:pt>
                <c:pt idx="19">
                  <c:v>-2265120.7977119302</c:v>
                </c:pt>
                <c:pt idx="20">
                  <c:v>-2464189.9076204076</c:v>
                </c:pt>
                <c:pt idx="21">
                  <c:v>-2822720.4219252239</c:v>
                </c:pt>
                <c:pt idx="22">
                  <c:v>-3185557.796802233</c:v>
                </c:pt>
                <c:pt idx="23">
                  <c:v>-3541323.0266743223</c:v>
                </c:pt>
                <c:pt idx="24">
                  <c:v>-3820077.2257412951</c:v>
                </c:pt>
                <c:pt idx="25">
                  <c:v>-4139175.1927709468</c:v>
                </c:pt>
                <c:pt idx="26">
                  <c:v>-4450317.9584817849</c:v>
                </c:pt>
                <c:pt idx="27">
                  <c:v>-4753187.3148210561</c:v>
                </c:pt>
                <c:pt idx="28">
                  <c:v>-5047452.3254138986</c:v>
                </c:pt>
                <c:pt idx="29">
                  <c:v>-5382768.8164304541</c:v>
                </c:pt>
                <c:pt idx="30">
                  <c:v>-5774433.847087672</c:v>
                </c:pt>
                <c:pt idx="31">
                  <c:v>-6156420.1589711793</c:v>
                </c:pt>
                <c:pt idx="32">
                  <c:v>-6485739.6033300264</c:v>
                </c:pt>
                <c:pt idx="33">
                  <c:v>-7115955.5454632277</c:v>
                </c:pt>
                <c:pt idx="34">
                  <c:v>-7790284.2452817569</c:v>
                </c:pt>
                <c:pt idx="35">
                  <c:v>-8327288.2130930275</c:v>
                </c:pt>
                <c:pt idx="36">
                  <c:v>-8744159.5396167487</c:v>
                </c:pt>
                <c:pt idx="37">
                  <c:v>-9101816.1992014181</c:v>
                </c:pt>
                <c:pt idx="38">
                  <c:v>-9617611.3251694739</c:v>
                </c:pt>
                <c:pt idx="39">
                  <c:v>-10180160.456176253</c:v>
                </c:pt>
                <c:pt idx="40">
                  <c:v>-10575940.752423303</c:v>
                </c:pt>
                <c:pt idx="41">
                  <c:v>-11155204.180520235</c:v>
                </c:pt>
                <c:pt idx="42">
                  <c:v>-11719567.665741043</c:v>
                </c:pt>
                <c:pt idx="43">
                  <c:v>-12268435.210370684</c:v>
                </c:pt>
                <c:pt idx="44">
                  <c:v>-13003580.976785511</c:v>
                </c:pt>
                <c:pt idx="45">
                  <c:v>-14485892.333856931</c:v>
                </c:pt>
                <c:pt idx="46">
                  <c:v>-15950772.865211207</c:v>
                </c:pt>
                <c:pt idx="47">
                  <c:v>-17397525.337819658</c:v>
                </c:pt>
                <c:pt idx="48">
                  <c:v>-18455645.629332446</c:v>
                </c:pt>
                <c:pt idx="49">
                  <c:v>-19564158.612505745</c:v>
                </c:pt>
                <c:pt idx="50">
                  <c:v>-20889147.995005976</c:v>
                </c:pt>
                <c:pt idx="51">
                  <c:v>-22095287.112806216</c:v>
                </c:pt>
                <c:pt idx="52">
                  <c:v>-23279370.675318465</c:v>
                </c:pt>
                <c:pt idx="53">
                  <c:v>-24269641.460331202</c:v>
                </c:pt>
                <c:pt idx="54">
                  <c:v>-25311056.956744451</c:v>
                </c:pt>
                <c:pt idx="55">
                  <c:v>-26252662.953014228</c:v>
                </c:pt>
                <c:pt idx="56">
                  <c:v>-26970657.069134798</c:v>
                </c:pt>
                <c:pt idx="57">
                  <c:v>-27661817.229900189</c:v>
                </c:pt>
                <c:pt idx="58">
                  <c:v>-28325070.077096194</c:v>
                </c:pt>
                <c:pt idx="59">
                  <c:v>-28901905.318180043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53A-1046-BBCB-562BE1B08DB1}"/>
            </c:ext>
          </c:extLst>
        </c:ser>
        <c:ser>
          <c:idx val="1"/>
          <c:order val="1"/>
          <c:tx>
            <c:strRef>
              <c:f>Inflation!$N$2</c:f>
              <c:strCache>
                <c:ptCount val="1"/>
                <c:pt idx="0">
                  <c:v>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Inflation!$L$3:$L$62</c:f>
              <c:numCache>
                <c:formatCode>General</c:formatCode>
                <c:ptCount val="6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</c:numCache>
            </c:numRef>
          </c:cat>
          <c:val>
            <c:numRef>
              <c:f>Inflation!$N$3:$N$62</c:f>
              <c:numCache>
                <c:formatCode>#,##0</c:formatCode>
                <c:ptCount val="60"/>
                <c:pt idx="0">
                  <c:v>129206.484</c:v>
                </c:pt>
                <c:pt idx="1">
                  <c:v>257621.22736000002</c:v>
                </c:pt>
                <c:pt idx="2">
                  <c:v>281857.96045440005</c:v>
                </c:pt>
                <c:pt idx="3">
                  <c:v>293962.96287257608</c:v>
                </c:pt>
                <c:pt idx="4">
                  <c:v>312781.44538747915</c:v>
                </c:pt>
                <c:pt idx="5">
                  <c:v>313581.94720297831</c:v>
                </c:pt>
                <c:pt idx="6">
                  <c:v>310782.74909109739</c:v>
                </c:pt>
                <c:pt idx="7">
                  <c:v>315535.30305474123</c:v>
                </c:pt>
                <c:pt idx="8">
                  <c:v>328141.67917693086</c:v>
                </c:pt>
                <c:pt idx="9">
                  <c:v>234260.030344008</c:v>
                </c:pt>
                <c:pt idx="10">
                  <c:v>118873.07555776829</c:v>
                </c:pt>
                <c:pt idx="11">
                  <c:v>42320.602580078994</c:v>
                </c:pt>
                <c:pt idx="12">
                  <c:v>-25044.009316717857</c:v>
                </c:pt>
                <c:pt idx="13">
                  <c:v>-82853.245689386589</c:v>
                </c:pt>
                <c:pt idx="14">
                  <c:v>-130724.89151696206</c:v>
                </c:pt>
                <c:pt idx="15">
                  <c:v>-168261.44317764053</c:v>
                </c:pt>
                <c:pt idx="16">
                  <c:v>-203289.49690474613</c:v>
                </c:pt>
                <c:pt idx="17">
                  <c:v>-157136.11278093598</c:v>
                </c:pt>
                <c:pt idx="18">
                  <c:v>-106403.15329217343</c:v>
                </c:pt>
                <c:pt idx="19">
                  <c:v>-43579.595423860388</c:v>
                </c:pt>
                <c:pt idx="20">
                  <c:v>-79183.815240814816</c:v>
                </c:pt>
                <c:pt idx="21">
                  <c:v>-267710.84385044745</c:v>
                </c:pt>
                <c:pt idx="22">
                  <c:v>-453744.59360446536</c:v>
                </c:pt>
                <c:pt idx="23">
                  <c:v>-625634.05334864394</c:v>
                </c:pt>
                <c:pt idx="24">
                  <c:v>-713157.45148258971</c:v>
                </c:pt>
                <c:pt idx="25">
                  <c:v>-833375.38554189331</c:v>
                </c:pt>
                <c:pt idx="26">
                  <c:v>-937682.91696356912</c:v>
                </c:pt>
                <c:pt idx="27">
                  <c:v>-1025443.6296421119</c:v>
                </c:pt>
                <c:pt idx="28">
                  <c:v>-1095995.6508277964</c:v>
                </c:pt>
                <c:pt idx="29">
                  <c:v>-1198650.6328609083</c:v>
                </c:pt>
                <c:pt idx="30">
                  <c:v>-1348347.6941753447</c:v>
                </c:pt>
                <c:pt idx="31">
                  <c:v>-1478687.3179423586</c:v>
                </c:pt>
                <c:pt idx="32">
                  <c:v>-1546294.2066600528</c:v>
                </c:pt>
                <c:pt idx="33">
                  <c:v>-1904329.0909264549</c:v>
                </c:pt>
                <c:pt idx="34">
                  <c:v>-2295589.4905635128</c:v>
                </c:pt>
                <c:pt idx="35">
                  <c:v>-2538202.4261860531</c:v>
                </c:pt>
                <c:pt idx="36">
                  <c:v>-2648907.0792334951</c:v>
                </c:pt>
                <c:pt idx="37">
                  <c:v>-2688150.3984028348</c:v>
                </c:pt>
                <c:pt idx="38">
                  <c:v>-2872795.6503389482</c:v>
                </c:pt>
                <c:pt idx="39">
                  <c:v>-3090948.9123525061</c:v>
                </c:pt>
                <c:pt idx="40">
                  <c:v>-3128557.5048466064</c:v>
                </c:pt>
                <c:pt idx="41">
                  <c:v>-3335322.3610404707</c:v>
                </c:pt>
                <c:pt idx="42">
                  <c:v>-3512287.3314820891</c:v>
                </c:pt>
                <c:pt idx="43">
                  <c:v>-3658260.4207413727</c:v>
                </c:pt>
                <c:pt idx="44">
                  <c:v>-3974395.9535710276</c:v>
                </c:pt>
                <c:pt idx="45">
                  <c:v>-5020936.6677138684</c:v>
                </c:pt>
                <c:pt idx="46">
                  <c:v>-6032615.7304224232</c:v>
                </c:pt>
                <c:pt idx="47">
                  <c:v>-7008038.6756393202</c:v>
                </c:pt>
                <c:pt idx="48">
                  <c:v>-7575976.258664893</c:v>
                </c:pt>
                <c:pt idx="49">
                  <c:v>-8174699.2250114884</c:v>
                </c:pt>
                <c:pt idx="50">
                  <c:v>-8969506.9900119491</c:v>
                </c:pt>
                <c:pt idx="51">
                  <c:v>-9624257.225612428</c:v>
                </c:pt>
                <c:pt idx="52">
                  <c:v>-10234896.350636926</c:v>
                </c:pt>
                <c:pt idx="53">
                  <c:v>-10628784.920662403</c:v>
                </c:pt>
                <c:pt idx="54">
                  <c:v>-11049962.913488898</c:v>
                </c:pt>
                <c:pt idx="55">
                  <c:v>-11346521.906028453</c:v>
                </c:pt>
                <c:pt idx="56">
                  <c:v>-11393667.13826959</c:v>
                </c:pt>
                <c:pt idx="57">
                  <c:v>-11387144.459800374</c:v>
                </c:pt>
                <c:pt idx="58">
                  <c:v>-11324807.154192388</c:v>
                </c:pt>
                <c:pt idx="59">
                  <c:v>-11147028.636360083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53A-1046-BBCB-562BE1B08DB1}"/>
            </c:ext>
          </c:extLst>
        </c:ser>
        <c:ser>
          <c:idx val="2"/>
          <c:order val="2"/>
          <c:tx>
            <c:strRef>
              <c:f>Inflation!$O$2</c:f>
              <c:strCache>
                <c:ptCount val="1"/>
                <c:pt idx="0">
                  <c:v>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Inflation!$L$3:$L$62</c:f>
              <c:numCache>
                <c:formatCode>General</c:formatCode>
                <c:ptCount val="6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</c:numCache>
            </c:numRef>
          </c:cat>
          <c:val>
            <c:numRef>
              <c:f>Inflation!$O$3:$O$62</c:f>
              <c:numCache>
                <c:formatCode>#,##0</c:formatCode>
                <c:ptCount val="60"/>
                <c:pt idx="0">
                  <c:v>203809.726</c:v>
                </c:pt>
                <c:pt idx="1">
                  <c:v>409811.84103999997</c:v>
                </c:pt>
                <c:pt idx="2">
                  <c:v>514739.44068160001</c:v>
                </c:pt>
                <c:pt idx="3">
                  <c:v>610762.94430886395</c:v>
                </c:pt>
                <c:pt idx="4">
                  <c:v>716856.66808121849</c:v>
                </c:pt>
                <c:pt idx="5">
                  <c:v>808423.42080446729</c:v>
                </c:pt>
                <c:pt idx="6">
                  <c:v>900021.12363664596</c:v>
                </c:pt>
                <c:pt idx="7">
                  <c:v>1002946.4545821119</c:v>
                </c:pt>
                <c:pt idx="8">
                  <c:v>1117652.5187653964</c:v>
                </c:pt>
                <c:pt idx="9">
                  <c:v>1129954.5455160122</c:v>
                </c:pt>
                <c:pt idx="10">
                  <c:v>1124998.6133366528</c:v>
                </c:pt>
                <c:pt idx="11">
                  <c:v>1163294.4038701188</c:v>
                </c:pt>
                <c:pt idx="12">
                  <c:v>1215371.9860249236</c:v>
                </c:pt>
                <c:pt idx="13">
                  <c:v>1281782.6314659207</c:v>
                </c:pt>
                <c:pt idx="14">
                  <c:v>1363099.6627245576</c:v>
                </c:pt>
                <c:pt idx="15">
                  <c:v>1459919.3352335398</c:v>
                </c:pt>
                <c:pt idx="16">
                  <c:v>1564621.7546428815</c:v>
                </c:pt>
                <c:pt idx="17">
                  <c:v>1756094.8308285968</c:v>
                </c:pt>
                <c:pt idx="18">
                  <c:v>1957960.2700617407</c:v>
                </c:pt>
                <c:pt idx="19">
                  <c:v>2177961.6068642102</c:v>
                </c:pt>
                <c:pt idx="20">
                  <c:v>2305822.2771387785</c:v>
                </c:pt>
                <c:pt idx="21">
                  <c:v>2287298.7342243297</c:v>
                </c:pt>
                <c:pt idx="22">
                  <c:v>2278068.6095933029</c:v>
                </c:pt>
                <c:pt idx="23">
                  <c:v>2290054.9199770354</c:v>
                </c:pt>
                <c:pt idx="24">
                  <c:v>2393762.3227761169</c:v>
                </c:pt>
                <c:pt idx="25">
                  <c:v>2472424.4216871615</c:v>
                </c:pt>
                <c:pt idx="26">
                  <c:v>2574952.1245546481</c:v>
                </c:pt>
                <c:pt idx="27">
                  <c:v>2702300.0555368341</c:v>
                </c:pt>
                <c:pt idx="28">
                  <c:v>2855461.0237583076</c:v>
                </c:pt>
                <c:pt idx="29">
                  <c:v>2985467.5507086399</c:v>
                </c:pt>
                <c:pt idx="30">
                  <c:v>3077738.4587369855</c:v>
                </c:pt>
                <c:pt idx="31">
                  <c:v>3199045.523086465</c:v>
                </c:pt>
                <c:pt idx="32">
                  <c:v>3393151.1900099237</c:v>
                </c:pt>
                <c:pt idx="33">
                  <c:v>3307297.3636103207</c:v>
                </c:pt>
                <c:pt idx="34">
                  <c:v>3199105.2641547336</c:v>
                </c:pt>
                <c:pt idx="35">
                  <c:v>3250883.3607209232</c:v>
                </c:pt>
                <c:pt idx="36">
                  <c:v>3446345.3811497604</c:v>
                </c:pt>
                <c:pt idx="37">
                  <c:v>3725515.4023957513</c:v>
                </c:pt>
                <c:pt idx="38">
                  <c:v>3872020.0244915811</c:v>
                </c:pt>
                <c:pt idx="39">
                  <c:v>3998262.6314712446</c:v>
                </c:pt>
                <c:pt idx="40">
                  <c:v>4318825.7427300941</c:v>
                </c:pt>
                <c:pt idx="41">
                  <c:v>4484559.458439298</c:v>
                </c:pt>
                <c:pt idx="42">
                  <c:v>4694993.0027768705</c:v>
                </c:pt>
                <c:pt idx="43">
                  <c:v>4951914.368887946</c:v>
                </c:pt>
                <c:pt idx="44">
                  <c:v>5054789.0696434639</c:v>
                </c:pt>
                <c:pt idx="45">
                  <c:v>4444018.9984292025</c:v>
                </c:pt>
                <c:pt idx="46">
                  <c:v>3885541.4043663703</c:v>
                </c:pt>
                <c:pt idx="47">
                  <c:v>3381447.9865410253</c:v>
                </c:pt>
                <c:pt idx="48">
                  <c:v>3303693.1120026661</c:v>
                </c:pt>
                <c:pt idx="49">
                  <c:v>3214760.162482773</c:v>
                </c:pt>
                <c:pt idx="50">
                  <c:v>2950134.0149820838</c:v>
                </c:pt>
                <c:pt idx="51">
                  <c:v>2846772.6615813673</c:v>
                </c:pt>
                <c:pt idx="52">
                  <c:v>2809577.9740446219</c:v>
                </c:pt>
                <c:pt idx="53">
                  <c:v>3012071.6190064065</c:v>
                </c:pt>
                <c:pt idx="54">
                  <c:v>3211131.1297666626</c:v>
                </c:pt>
                <c:pt idx="55">
                  <c:v>3559619.1409573294</c:v>
                </c:pt>
                <c:pt idx="56">
                  <c:v>4183322.7925956221</c:v>
                </c:pt>
                <c:pt idx="57">
                  <c:v>4887528.3102994468</c:v>
                </c:pt>
                <c:pt idx="58">
                  <c:v>5675455.7687114244</c:v>
                </c:pt>
                <c:pt idx="59">
                  <c:v>6607848.0454598814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53A-1046-BBCB-562BE1B08DB1}"/>
            </c:ext>
          </c:extLst>
        </c:ser>
        <c:ser>
          <c:idx val="3"/>
          <c:order val="3"/>
          <c:tx>
            <c:strRef>
              <c:f>Inflation!$P$2</c:f>
              <c:strCache>
                <c:ptCount val="1"/>
                <c:pt idx="0">
                  <c:v>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Inflation!$L$3:$L$62</c:f>
              <c:numCache>
                <c:formatCode>General</c:formatCode>
                <c:ptCount val="6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</c:numCache>
            </c:numRef>
          </c:cat>
          <c:val>
            <c:numRef>
              <c:f>Inflation!$P$3:$P$62</c:f>
              <c:numCache>
                <c:formatCode>#,##0</c:formatCode>
                <c:ptCount val="60"/>
                <c:pt idx="0">
                  <c:v>278412.96799999999</c:v>
                </c:pt>
                <c:pt idx="1">
                  <c:v>562002.45472000004</c:v>
                </c:pt>
                <c:pt idx="2">
                  <c:v>747620.92090880009</c:v>
                </c:pt>
                <c:pt idx="3">
                  <c:v>927562.92574515217</c:v>
                </c:pt>
                <c:pt idx="4">
                  <c:v>1120931.8907749583</c:v>
                </c:pt>
                <c:pt idx="5">
                  <c:v>1303264.8944059566</c:v>
                </c:pt>
                <c:pt idx="6">
                  <c:v>1489259.4981821948</c:v>
                </c:pt>
                <c:pt idx="7">
                  <c:v>1690357.6061094825</c:v>
                </c:pt>
                <c:pt idx="8">
                  <c:v>1907163.3583538616</c:v>
                </c:pt>
                <c:pt idx="9">
                  <c:v>2025649.060688016</c:v>
                </c:pt>
                <c:pt idx="10">
                  <c:v>2131124.1511155367</c:v>
                </c:pt>
                <c:pt idx="11">
                  <c:v>2284268.2051601582</c:v>
                </c:pt>
                <c:pt idx="12">
                  <c:v>2455787.9813665645</c:v>
                </c:pt>
                <c:pt idx="13">
                  <c:v>2646418.508621227</c:v>
                </c:pt>
                <c:pt idx="14">
                  <c:v>2856924.2169660758</c:v>
                </c:pt>
                <c:pt idx="15">
                  <c:v>3088100.1136447191</c:v>
                </c:pt>
                <c:pt idx="16">
                  <c:v>3332533.0061905077</c:v>
                </c:pt>
                <c:pt idx="17">
                  <c:v>3669325.7744381279</c:v>
                </c:pt>
                <c:pt idx="18">
                  <c:v>4022323.693415653</c:v>
                </c:pt>
                <c:pt idx="19">
                  <c:v>4399502.809152279</c:v>
                </c:pt>
                <c:pt idx="20">
                  <c:v>4690828.3695183704</c:v>
                </c:pt>
                <c:pt idx="21">
                  <c:v>4842308.3122991053</c:v>
                </c:pt>
                <c:pt idx="22">
                  <c:v>5009881.81279107</c:v>
                </c:pt>
                <c:pt idx="23">
                  <c:v>5205743.8933027126</c:v>
                </c:pt>
                <c:pt idx="24">
                  <c:v>5500682.0970348213</c:v>
                </c:pt>
                <c:pt idx="25">
                  <c:v>5778224.2289162138</c:v>
                </c:pt>
                <c:pt idx="26">
                  <c:v>6087587.1660728622</c:v>
                </c:pt>
                <c:pt idx="27">
                  <c:v>6430043.7407157766</c:v>
                </c:pt>
                <c:pt idx="28">
                  <c:v>6806917.6983444076</c:v>
                </c:pt>
                <c:pt idx="29">
                  <c:v>7169585.7342781834</c:v>
                </c:pt>
                <c:pt idx="30">
                  <c:v>7503824.6116493111</c:v>
                </c:pt>
                <c:pt idx="31">
                  <c:v>7876778.3641152829</c:v>
                </c:pt>
                <c:pt idx="32">
                  <c:v>8332596.5866798945</c:v>
                </c:pt>
                <c:pt idx="33">
                  <c:v>8518923.8181470893</c:v>
                </c:pt>
                <c:pt idx="34">
                  <c:v>8693800.0188729726</c:v>
                </c:pt>
                <c:pt idx="35">
                  <c:v>9039969.147627892</c:v>
                </c:pt>
                <c:pt idx="36">
                  <c:v>9541597.8415330071</c:v>
                </c:pt>
                <c:pt idx="37">
                  <c:v>10139181.203194328</c:v>
                </c:pt>
                <c:pt idx="38">
                  <c:v>10616835.699322101</c:v>
                </c:pt>
                <c:pt idx="39">
                  <c:v>11087474.175294984</c:v>
                </c:pt>
                <c:pt idx="40">
                  <c:v>11766208.990306783</c:v>
                </c:pt>
                <c:pt idx="41">
                  <c:v>12304441.277919056</c:v>
                </c:pt>
                <c:pt idx="42">
                  <c:v>12902273.337035818</c:v>
                </c:pt>
                <c:pt idx="43">
                  <c:v>13562089.158517251</c:v>
                </c:pt>
                <c:pt idx="44">
                  <c:v>14083974.092857942</c:v>
                </c:pt>
                <c:pt idx="45">
                  <c:v>13908974.664572259</c:v>
                </c:pt>
                <c:pt idx="46">
                  <c:v>13803698.53915515</c:v>
                </c:pt>
                <c:pt idx="47">
                  <c:v>13770934.648721356</c:v>
                </c:pt>
                <c:pt idx="48">
                  <c:v>14183362.48267021</c:v>
                </c:pt>
                <c:pt idx="49">
                  <c:v>14604219.549977019</c:v>
                </c:pt>
                <c:pt idx="50">
                  <c:v>14869775.0199761</c:v>
                </c:pt>
                <c:pt idx="51">
                  <c:v>15317802.548775144</c:v>
                </c:pt>
                <c:pt idx="52">
                  <c:v>15854052.298726149</c:v>
                </c:pt>
                <c:pt idx="53">
                  <c:v>16652928.158675194</c:v>
                </c:pt>
                <c:pt idx="54">
                  <c:v>17472225.173022203</c:v>
                </c:pt>
                <c:pt idx="55">
                  <c:v>18465760.187943093</c:v>
                </c:pt>
                <c:pt idx="56">
                  <c:v>19760312.72346082</c:v>
                </c:pt>
                <c:pt idx="57">
                  <c:v>21162201.080399252</c:v>
                </c:pt>
                <c:pt idx="58">
                  <c:v>22675718.691615224</c:v>
                </c:pt>
                <c:pt idx="59">
                  <c:v>24362724.727279834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53A-1046-BBCB-562BE1B08DB1}"/>
            </c:ext>
          </c:extLst>
        </c:ser>
        <c:ser>
          <c:idx val="4"/>
          <c:order val="4"/>
          <c:tx>
            <c:strRef>
              <c:f>Inflation!$Q$2</c:f>
              <c:strCache>
                <c:ptCount val="1"/>
                <c:pt idx="0">
                  <c:v>3 mills Phased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Inflation!$L$3:$L$62</c:f>
              <c:numCache>
                <c:formatCode>General</c:formatCode>
                <c:ptCount val="6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</c:numCache>
            </c:numRef>
          </c:cat>
          <c:val>
            <c:numRef>
              <c:f>Inflation!$Q$3:$Q$62</c:f>
              <c:numCache>
                <c:formatCode>#,##0</c:formatCode>
                <c:ptCount val="60"/>
                <c:pt idx="0">
                  <c:v>54603.241999999998</c:v>
                </c:pt>
                <c:pt idx="1">
                  <c:v>183017.98535999999</c:v>
                </c:pt>
                <c:pt idx="2">
                  <c:v>287945.58500159997</c:v>
                </c:pt>
                <c:pt idx="3">
                  <c:v>383969.08862886392</c:v>
                </c:pt>
                <c:pt idx="4">
                  <c:v>490062.81240121846</c:v>
                </c:pt>
                <c:pt idx="5">
                  <c:v>581629.56512446725</c:v>
                </c:pt>
                <c:pt idx="6">
                  <c:v>673227.26795664593</c:v>
                </c:pt>
                <c:pt idx="7">
                  <c:v>776152.59890211176</c:v>
                </c:pt>
                <c:pt idx="8">
                  <c:v>890858.66308539617</c:v>
                </c:pt>
                <c:pt idx="9">
                  <c:v>903160.68983601197</c:v>
                </c:pt>
                <c:pt idx="10">
                  <c:v>898204.75765665248</c:v>
                </c:pt>
                <c:pt idx="11">
                  <c:v>936500.54819011874</c:v>
                </c:pt>
                <c:pt idx="12">
                  <c:v>988578.13034492359</c:v>
                </c:pt>
                <c:pt idx="13">
                  <c:v>1054988.7757859207</c:v>
                </c:pt>
                <c:pt idx="14">
                  <c:v>1136305.8070445575</c:v>
                </c:pt>
                <c:pt idx="15">
                  <c:v>1233125.4795535398</c:v>
                </c:pt>
                <c:pt idx="16">
                  <c:v>1337827.8989628814</c:v>
                </c:pt>
                <c:pt idx="17">
                  <c:v>1529300.9751485968</c:v>
                </c:pt>
                <c:pt idx="18">
                  <c:v>1731166.4143817406</c:v>
                </c:pt>
                <c:pt idx="19">
                  <c:v>1951167.7511842102</c:v>
                </c:pt>
                <c:pt idx="20">
                  <c:v>2079028.4214587784</c:v>
                </c:pt>
                <c:pt idx="21">
                  <c:v>2060504.8785443297</c:v>
                </c:pt>
                <c:pt idx="22">
                  <c:v>2051274.7539133029</c:v>
                </c:pt>
                <c:pt idx="23">
                  <c:v>2063261.0642970353</c:v>
                </c:pt>
                <c:pt idx="24">
                  <c:v>2166968.4670961169</c:v>
                </c:pt>
                <c:pt idx="25">
                  <c:v>2245630.5660071615</c:v>
                </c:pt>
                <c:pt idx="26">
                  <c:v>2348158.268874648</c:v>
                </c:pt>
                <c:pt idx="27">
                  <c:v>2475506.199856834</c:v>
                </c:pt>
                <c:pt idx="28">
                  <c:v>2628667.1680783075</c:v>
                </c:pt>
                <c:pt idx="29">
                  <c:v>2758673.6950286399</c:v>
                </c:pt>
                <c:pt idx="30">
                  <c:v>2850944.6030569854</c:v>
                </c:pt>
                <c:pt idx="31">
                  <c:v>2972251.6674064649</c:v>
                </c:pt>
                <c:pt idx="32">
                  <c:v>3166357.3343299236</c:v>
                </c:pt>
                <c:pt idx="33">
                  <c:v>3080503.5079303207</c:v>
                </c:pt>
                <c:pt idx="34">
                  <c:v>2972311.4084747336</c:v>
                </c:pt>
                <c:pt idx="35">
                  <c:v>3024089.5050409231</c:v>
                </c:pt>
                <c:pt idx="36">
                  <c:v>3219551.5254697604</c:v>
                </c:pt>
                <c:pt idx="37">
                  <c:v>3498721.5467157508</c:v>
                </c:pt>
                <c:pt idx="38">
                  <c:v>3645226.1688115811</c:v>
                </c:pt>
                <c:pt idx="39">
                  <c:v>3771468.7757912446</c:v>
                </c:pt>
                <c:pt idx="40">
                  <c:v>4092031.8870500941</c:v>
                </c:pt>
                <c:pt idx="41">
                  <c:v>4257765.6027592979</c:v>
                </c:pt>
                <c:pt idx="42">
                  <c:v>4468199.1470968705</c:v>
                </c:pt>
                <c:pt idx="43">
                  <c:v>4725120.513207946</c:v>
                </c:pt>
                <c:pt idx="44">
                  <c:v>4827995.2139634639</c:v>
                </c:pt>
                <c:pt idx="45">
                  <c:v>4217225.1427492024</c:v>
                </c:pt>
                <c:pt idx="46">
                  <c:v>3658747.5486863703</c:v>
                </c:pt>
                <c:pt idx="47">
                  <c:v>3154654.1308610253</c:v>
                </c:pt>
                <c:pt idx="48">
                  <c:v>3076899.2563226661</c:v>
                </c:pt>
                <c:pt idx="49">
                  <c:v>2987966.3068027729</c:v>
                </c:pt>
                <c:pt idx="50">
                  <c:v>2723340.1593020838</c:v>
                </c:pt>
                <c:pt idx="51">
                  <c:v>2619978.8059013672</c:v>
                </c:pt>
                <c:pt idx="52">
                  <c:v>2582784.1183646219</c:v>
                </c:pt>
                <c:pt idx="53">
                  <c:v>2785277.7633264065</c:v>
                </c:pt>
                <c:pt idx="54">
                  <c:v>2984337.2740866626</c:v>
                </c:pt>
                <c:pt idx="55">
                  <c:v>3332825.2852773294</c:v>
                </c:pt>
                <c:pt idx="56">
                  <c:v>3956528.9369156221</c:v>
                </c:pt>
                <c:pt idx="57">
                  <c:v>4660734.4546194468</c:v>
                </c:pt>
                <c:pt idx="58">
                  <c:v>5448661.9130314244</c:v>
                </c:pt>
                <c:pt idx="59">
                  <c:v>6381054.1897798814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53A-1046-BBCB-562BE1B08D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34026032"/>
        <c:axId val="2134551584"/>
      </c:lineChart>
      <c:catAx>
        <c:axId val="2134026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34551584"/>
        <c:crosses val="autoZero"/>
        <c:auto val="1"/>
        <c:lblAlgn val="ctr"/>
        <c:lblOffset val="100"/>
        <c:noMultiLvlLbl val="0"/>
      </c:catAx>
      <c:valAx>
        <c:axId val="2134551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340260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Miil Levy and</a:t>
            </a:r>
            <a:r>
              <a:rPr lang="en-US" baseline="0"/>
              <a:t> Capital Costs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'VRP Graph Inputs'!$A$1</c:f>
              <c:strCache>
                <c:ptCount val="1"/>
                <c:pt idx="0">
                  <c:v>Year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'VRP Graph Inputs'!$A$2:$A$61</c:f>
              <c:numCache>
                <c:formatCode>General</c:formatCode>
                <c:ptCount val="6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72B-1144-B87C-25094E9BEF8B}"/>
            </c:ext>
          </c:extLst>
        </c:ser>
        <c:ser>
          <c:idx val="1"/>
          <c:order val="1"/>
          <c:tx>
            <c:strRef>
              <c:f>'VRP Graph Inputs'!$B$1</c:f>
              <c:strCache>
                <c:ptCount val="1"/>
                <c:pt idx="0">
                  <c:v>1 mill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'VRP Graph Inputs'!$B$2:$B$61</c:f>
              <c:numCache>
                <c:formatCode>0.00</c:formatCode>
                <c:ptCount val="60"/>
                <c:pt idx="0">
                  <c:v>54603.241999999998</c:v>
                </c:pt>
                <c:pt idx="1">
                  <c:v>102446.484</c:v>
                </c:pt>
                <c:pt idx="2">
                  <c:v>39904.725999999995</c:v>
                </c:pt>
                <c:pt idx="3">
                  <c:v>-41224.032000000007</c:v>
                </c:pt>
                <c:pt idx="4">
                  <c:v>-122352.79000000001</c:v>
                </c:pt>
                <c:pt idx="5">
                  <c:v>-228481.54800000001</c:v>
                </c:pt>
                <c:pt idx="6">
                  <c:v>-345471.30599999998</c:v>
                </c:pt>
                <c:pt idx="7">
                  <c:v>-462461.06400000001</c:v>
                </c:pt>
                <c:pt idx="8">
                  <c:v>-579450.82200000004</c:v>
                </c:pt>
                <c:pt idx="9">
                  <c:v>-811096.58000000007</c:v>
                </c:pt>
                <c:pt idx="10">
                  <c:v>-1072742.338</c:v>
                </c:pt>
                <c:pt idx="11">
                  <c:v>-1304388.0959999999</c:v>
                </c:pt>
                <c:pt idx="12">
                  <c:v>-1536033.8539999998</c:v>
                </c:pt>
                <c:pt idx="13">
                  <c:v>-1767679.6119999997</c:v>
                </c:pt>
                <c:pt idx="14">
                  <c:v>-1999325.3699999996</c:v>
                </c:pt>
                <c:pt idx="15">
                  <c:v>-2230971.1279999996</c:v>
                </c:pt>
                <c:pt idx="16">
                  <c:v>-2470856.8859999995</c:v>
                </c:pt>
                <c:pt idx="17">
                  <c:v>-2640739.6439999994</c:v>
                </c:pt>
                <c:pt idx="18">
                  <c:v>-2817668.4019999993</c:v>
                </c:pt>
                <c:pt idx="19">
                  <c:v>-2994597.1599999992</c:v>
                </c:pt>
                <c:pt idx="20">
                  <c:v>-3282527.9179999991</c:v>
                </c:pt>
                <c:pt idx="21">
                  <c:v>-3736458.675999999</c:v>
                </c:pt>
                <c:pt idx="22">
                  <c:v>-4619252.4339999985</c:v>
                </c:pt>
                <c:pt idx="23">
                  <c:v>-5376044.1919999989</c:v>
                </c:pt>
                <c:pt idx="24">
                  <c:v>-6024478.9499999993</c:v>
                </c:pt>
                <c:pt idx="25">
                  <c:v>-6625945.7079999996</c:v>
                </c:pt>
                <c:pt idx="26">
                  <c:v>-7398287.466</c:v>
                </c:pt>
                <c:pt idx="27">
                  <c:v>-8230629.2240000004</c:v>
                </c:pt>
                <c:pt idx="28">
                  <c:v>-8909977.9820000008</c:v>
                </c:pt>
                <c:pt idx="29">
                  <c:v>-9787136.7400000002</c:v>
                </c:pt>
                <c:pt idx="30">
                  <c:v>-10664295.498</c:v>
                </c:pt>
                <c:pt idx="31">
                  <c:v>-11541454.255999999</c:v>
                </c:pt>
                <c:pt idx="32">
                  <c:v>-12621007.013999999</c:v>
                </c:pt>
                <c:pt idx="33">
                  <c:v>-14464485.771999998</c:v>
                </c:pt>
                <c:pt idx="34">
                  <c:v>-16307964.529999997</c:v>
                </c:pt>
                <c:pt idx="35">
                  <c:v>-18151443.287999995</c:v>
                </c:pt>
                <c:pt idx="36">
                  <c:v>-19625143.045999996</c:v>
                </c:pt>
                <c:pt idx="37">
                  <c:v>-21168842.803999998</c:v>
                </c:pt>
                <c:pt idx="38">
                  <c:v>-22949410.561999999</c:v>
                </c:pt>
                <c:pt idx="39">
                  <c:v>-24632335.32</c:v>
                </c:pt>
                <c:pt idx="40">
                  <c:v>-26315260.078000002</c:v>
                </c:pt>
                <c:pt idx="41">
                  <c:v>-27827309.836000003</c:v>
                </c:pt>
                <c:pt idx="42">
                  <c:v>-29414359.594000004</c:v>
                </c:pt>
                <c:pt idx="43">
                  <c:v>-30926409.352000006</c:v>
                </c:pt>
                <c:pt idx="44">
                  <c:v>-32240649.110000007</c:v>
                </c:pt>
                <c:pt idx="45">
                  <c:v>-33554888.868000008</c:v>
                </c:pt>
                <c:pt idx="46">
                  <c:v>-34869128.626000009</c:v>
                </c:pt>
                <c:pt idx="47">
                  <c:v>-36125974.384000011</c:v>
                </c:pt>
                <c:pt idx="48">
                  <c:v>-36051371.142000012</c:v>
                </c:pt>
                <c:pt idx="49">
                  <c:v>-35976767.900000013</c:v>
                </c:pt>
                <c:pt idx="50">
                  <c:v>-35902164.658000015</c:v>
                </c:pt>
                <c:pt idx="51">
                  <c:v>-35827561.416000016</c:v>
                </c:pt>
                <c:pt idx="52">
                  <c:v>-35752958.174000017</c:v>
                </c:pt>
                <c:pt idx="53">
                  <c:v>-35678354.932000019</c:v>
                </c:pt>
                <c:pt idx="54">
                  <c:v>-35603751.69000002</c:v>
                </c:pt>
                <c:pt idx="55">
                  <c:v>-35529148.448000021</c:v>
                </c:pt>
                <c:pt idx="56">
                  <c:v>-35454545.206000023</c:v>
                </c:pt>
                <c:pt idx="57">
                  <c:v>-35379941.964000024</c:v>
                </c:pt>
                <c:pt idx="58">
                  <c:v>-35305338.722000025</c:v>
                </c:pt>
                <c:pt idx="59">
                  <c:v>-35230735.480000027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72B-1144-B87C-25094E9BEF8B}"/>
            </c:ext>
          </c:extLst>
        </c:ser>
        <c:ser>
          <c:idx val="2"/>
          <c:order val="2"/>
          <c:tx>
            <c:strRef>
              <c:f>'VRP Graph Inputs'!$C$1</c:f>
              <c:strCache>
                <c:ptCount val="1"/>
                <c:pt idx="0">
                  <c:v>2.2 mill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'VRP Graph Inputs'!$C$2:$C$61</c:f>
              <c:numCache>
                <c:formatCode>0.00</c:formatCode>
                <c:ptCount val="60"/>
                <c:pt idx="0">
                  <c:v>129206.484</c:v>
                </c:pt>
                <c:pt idx="1">
                  <c:v>251652.96799999999</c:v>
                </c:pt>
                <c:pt idx="2">
                  <c:v>263714.45199999999</c:v>
                </c:pt>
                <c:pt idx="3">
                  <c:v>257188.93599999999</c:v>
                </c:pt>
                <c:pt idx="4">
                  <c:v>250663.41999999998</c:v>
                </c:pt>
                <c:pt idx="5">
                  <c:v>219137.90399999998</c:v>
                </c:pt>
                <c:pt idx="6">
                  <c:v>176751.38799999998</c:v>
                </c:pt>
                <c:pt idx="7">
                  <c:v>134364.87199999997</c:v>
                </c:pt>
                <c:pt idx="8">
                  <c:v>91978.355999999971</c:v>
                </c:pt>
                <c:pt idx="9">
                  <c:v>-65064.160000000033</c:v>
                </c:pt>
                <c:pt idx="10">
                  <c:v>-252106.67600000004</c:v>
                </c:pt>
                <c:pt idx="11">
                  <c:v>-409149.19200000004</c:v>
                </c:pt>
                <c:pt idx="12">
                  <c:v>-566191.7080000001</c:v>
                </c:pt>
                <c:pt idx="13">
                  <c:v>-723234.22400000016</c:v>
                </c:pt>
                <c:pt idx="14">
                  <c:v>-880276.74000000022</c:v>
                </c:pt>
                <c:pt idx="15">
                  <c:v>-1037319.2560000003</c:v>
                </c:pt>
                <c:pt idx="16">
                  <c:v>-1202601.7720000003</c:v>
                </c:pt>
                <c:pt idx="17">
                  <c:v>-1297881.2880000004</c:v>
                </c:pt>
                <c:pt idx="18">
                  <c:v>-1400206.8040000005</c:v>
                </c:pt>
                <c:pt idx="19">
                  <c:v>-1502532.3200000005</c:v>
                </c:pt>
                <c:pt idx="20">
                  <c:v>-1715859.8360000006</c:v>
                </c:pt>
                <c:pt idx="21">
                  <c:v>-2095187.3520000007</c:v>
                </c:pt>
                <c:pt idx="22">
                  <c:v>-2903377.8680000007</c:v>
                </c:pt>
                <c:pt idx="23">
                  <c:v>-3585566.3840000005</c:v>
                </c:pt>
                <c:pt idx="24">
                  <c:v>-4159397.9000000004</c:v>
                </c:pt>
                <c:pt idx="25">
                  <c:v>-4686261.4160000002</c:v>
                </c:pt>
                <c:pt idx="26">
                  <c:v>-5383999.932</c:v>
                </c:pt>
                <c:pt idx="27">
                  <c:v>-6141738.4479999999</c:v>
                </c:pt>
                <c:pt idx="28">
                  <c:v>-6746483.9639999997</c:v>
                </c:pt>
                <c:pt idx="29">
                  <c:v>-7549039.4799999995</c:v>
                </c:pt>
                <c:pt idx="30">
                  <c:v>-8351594.9959999993</c:v>
                </c:pt>
                <c:pt idx="31">
                  <c:v>-9154150.5119999982</c:v>
                </c:pt>
                <c:pt idx="32">
                  <c:v>-10159100.027999999</c:v>
                </c:pt>
                <c:pt idx="33">
                  <c:v>-11927975.544</c:v>
                </c:pt>
                <c:pt idx="34">
                  <c:v>-13696851.060000001</c:v>
                </c:pt>
                <c:pt idx="35">
                  <c:v>-15465726.576000001</c:v>
                </c:pt>
                <c:pt idx="36">
                  <c:v>-16864823.092</c:v>
                </c:pt>
                <c:pt idx="37">
                  <c:v>-18333919.608000003</c:v>
                </c:pt>
                <c:pt idx="38">
                  <c:v>-20039884.124000002</c:v>
                </c:pt>
                <c:pt idx="39">
                  <c:v>-21648205.640000001</c:v>
                </c:pt>
                <c:pt idx="40">
                  <c:v>-23256527.155999999</c:v>
                </c:pt>
                <c:pt idx="41">
                  <c:v>-24693973.671999998</c:v>
                </c:pt>
                <c:pt idx="42">
                  <c:v>-26206420.187999997</c:v>
                </c:pt>
                <c:pt idx="43">
                  <c:v>-27643866.703999996</c:v>
                </c:pt>
                <c:pt idx="44">
                  <c:v>-28883503.219999995</c:v>
                </c:pt>
                <c:pt idx="45">
                  <c:v>-30123139.735999994</c:v>
                </c:pt>
                <c:pt idx="46">
                  <c:v>-31362776.251999993</c:v>
                </c:pt>
                <c:pt idx="47">
                  <c:v>-32545018.767999992</c:v>
                </c:pt>
                <c:pt idx="48">
                  <c:v>-32395812.283999991</c:v>
                </c:pt>
                <c:pt idx="49">
                  <c:v>-32246605.79999999</c:v>
                </c:pt>
                <c:pt idx="50">
                  <c:v>-32097399.315999988</c:v>
                </c:pt>
                <c:pt idx="51">
                  <c:v>-31948192.831999987</c:v>
                </c:pt>
                <c:pt idx="52">
                  <c:v>-31798986.347999986</c:v>
                </c:pt>
                <c:pt idx="53">
                  <c:v>-31649779.863999985</c:v>
                </c:pt>
                <c:pt idx="54">
                  <c:v>-31500573.379999984</c:v>
                </c:pt>
                <c:pt idx="55">
                  <c:v>-31351366.895999983</c:v>
                </c:pt>
                <c:pt idx="56">
                  <c:v>-31202160.411999982</c:v>
                </c:pt>
                <c:pt idx="57">
                  <c:v>-31052953.927999981</c:v>
                </c:pt>
                <c:pt idx="58">
                  <c:v>-30903747.44399998</c:v>
                </c:pt>
                <c:pt idx="59">
                  <c:v>-30754540.959999979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72B-1144-B87C-25094E9BEF8B}"/>
            </c:ext>
          </c:extLst>
        </c:ser>
        <c:ser>
          <c:idx val="3"/>
          <c:order val="3"/>
          <c:tx>
            <c:strRef>
              <c:f>'VRP Graph Inputs'!$D$1</c:f>
              <c:strCache>
                <c:ptCount val="1"/>
                <c:pt idx="0">
                  <c:v>3 mill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'VRP Graph Inputs'!$D$2:$D$61</c:f>
              <c:numCache>
                <c:formatCode>0.00</c:formatCode>
                <c:ptCount val="60"/>
                <c:pt idx="0">
                  <c:v>203809.726</c:v>
                </c:pt>
                <c:pt idx="1">
                  <c:v>400859.45199999999</c:v>
                </c:pt>
                <c:pt idx="2">
                  <c:v>487524.17799999996</c:v>
                </c:pt>
                <c:pt idx="3">
                  <c:v>555601.90399999998</c:v>
                </c:pt>
                <c:pt idx="4">
                  <c:v>623679.63</c:v>
                </c:pt>
                <c:pt idx="5">
                  <c:v>666757.35600000003</c:v>
                </c:pt>
                <c:pt idx="6">
                  <c:v>698974.08200000005</c:v>
                </c:pt>
                <c:pt idx="7">
                  <c:v>731190.80800000008</c:v>
                </c:pt>
                <c:pt idx="8">
                  <c:v>763407.5340000001</c:v>
                </c:pt>
                <c:pt idx="9">
                  <c:v>680968.26000000013</c:v>
                </c:pt>
                <c:pt idx="10">
                  <c:v>568528.98600000015</c:v>
                </c:pt>
                <c:pt idx="11">
                  <c:v>486089.71200000017</c:v>
                </c:pt>
                <c:pt idx="12">
                  <c:v>403650.4380000002</c:v>
                </c:pt>
                <c:pt idx="13">
                  <c:v>321211.16400000022</c:v>
                </c:pt>
                <c:pt idx="14">
                  <c:v>238771.89000000025</c:v>
                </c:pt>
                <c:pt idx="15">
                  <c:v>156332.61600000027</c:v>
                </c:pt>
                <c:pt idx="16">
                  <c:v>65653.342000000295</c:v>
                </c:pt>
                <c:pt idx="17">
                  <c:v>44977.068000000319</c:v>
                </c:pt>
                <c:pt idx="18">
                  <c:v>17254.794000000344</c:v>
                </c:pt>
                <c:pt idx="19">
                  <c:v>-10467.479999999661</c:v>
                </c:pt>
                <c:pt idx="20">
                  <c:v>-149191.75399999967</c:v>
                </c:pt>
                <c:pt idx="21">
                  <c:v>-453916.0279999997</c:v>
                </c:pt>
                <c:pt idx="22">
                  <c:v>-1187503.3019999997</c:v>
                </c:pt>
                <c:pt idx="23">
                  <c:v>-1795088.5759999997</c:v>
                </c:pt>
                <c:pt idx="24">
                  <c:v>-2294316.8499999996</c:v>
                </c:pt>
                <c:pt idx="25">
                  <c:v>-2746577.1239999998</c:v>
                </c:pt>
                <c:pt idx="26">
                  <c:v>-3369712.398</c:v>
                </c:pt>
                <c:pt idx="27">
                  <c:v>-4052847.6720000003</c:v>
                </c:pt>
                <c:pt idx="28">
                  <c:v>-4582989.9460000005</c:v>
                </c:pt>
                <c:pt idx="29">
                  <c:v>-5310942.2200000007</c:v>
                </c:pt>
                <c:pt idx="30">
                  <c:v>-6038894.4940000009</c:v>
                </c:pt>
                <c:pt idx="31">
                  <c:v>-6766846.7680000011</c:v>
                </c:pt>
                <c:pt idx="32">
                  <c:v>-7697193.0420000013</c:v>
                </c:pt>
                <c:pt idx="33">
                  <c:v>-9391465.3160000015</c:v>
                </c:pt>
                <c:pt idx="34">
                  <c:v>-11085737.590000002</c:v>
                </c:pt>
                <c:pt idx="35">
                  <c:v>-12780009.864000002</c:v>
                </c:pt>
                <c:pt idx="36">
                  <c:v>-14104503.138000002</c:v>
                </c:pt>
                <c:pt idx="37">
                  <c:v>-15498996.412000002</c:v>
                </c:pt>
                <c:pt idx="38">
                  <c:v>-17130357.686000004</c:v>
                </c:pt>
                <c:pt idx="39">
                  <c:v>-18664075.960000005</c:v>
                </c:pt>
                <c:pt idx="40">
                  <c:v>-20197794.234000005</c:v>
                </c:pt>
                <c:pt idx="41">
                  <c:v>-21560637.508000005</c:v>
                </c:pt>
                <c:pt idx="42">
                  <c:v>-22998480.782000005</c:v>
                </c:pt>
                <c:pt idx="43">
                  <c:v>-24361324.056000005</c:v>
                </c:pt>
                <c:pt idx="44">
                  <c:v>-25526357.330000006</c:v>
                </c:pt>
                <c:pt idx="45">
                  <c:v>-26691390.604000006</c:v>
                </c:pt>
                <c:pt idx="46">
                  <c:v>-27856423.878000006</c:v>
                </c:pt>
                <c:pt idx="47">
                  <c:v>-28964063.152000006</c:v>
                </c:pt>
                <c:pt idx="48">
                  <c:v>-28740253.426000006</c:v>
                </c:pt>
                <c:pt idx="49">
                  <c:v>-28516443.700000007</c:v>
                </c:pt>
                <c:pt idx="50">
                  <c:v>-28292633.974000007</c:v>
                </c:pt>
                <c:pt idx="51">
                  <c:v>-28068824.248000007</c:v>
                </c:pt>
                <c:pt idx="52">
                  <c:v>-27845014.522000007</c:v>
                </c:pt>
                <c:pt idx="53">
                  <c:v>-27621204.796000008</c:v>
                </c:pt>
                <c:pt idx="54">
                  <c:v>-27397395.070000008</c:v>
                </c:pt>
                <c:pt idx="55">
                  <c:v>-27173585.344000008</c:v>
                </c:pt>
                <c:pt idx="56">
                  <c:v>-26949775.618000008</c:v>
                </c:pt>
                <c:pt idx="57">
                  <c:v>-26725965.892000008</c:v>
                </c:pt>
                <c:pt idx="58">
                  <c:v>-26502156.166000009</c:v>
                </c:pt>
                <c:pt idx="59">
                  <c:v>-26278346.440000009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72B-1144-B87C-25094E9BEF8B}"/>
            </c:ext>
          </c:extLst>
        </c:ser>
        <c:ser>
          <c:idx val="4"/>
          <c:order val="4"/>
          <c:tx>
            <c:strRef>
              <c:f>'VRP Graph Inputs'!$E$1</c:f>
              <c:strCache>
                <c:ptCount val="1"/>
                <c:pt idx="0">
                  <c:v>4 mill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'VRP Graph Inputs'!$E$2:$E$61</c:f>
              <c:numCache>
                <c:formatCode>0.00</c:formatCode>
                <c:ptCount val="60"/>
                <c:pt idx="0">
                  <c:v>278412.96799999999</c:v>
                </c:pt>
                <c:pt idx="1">
                  <c:v>550065.93599999999</c:v>
                </c:pt>
                <c:pt idx="2">
                  <c:v>711333.90399999998</c:v>
                </c:pt>
                <c:pt idx="3">
                  <c:v>854014.87199999997</c:v>
                </c:pt>
                <c:pt idx="4">
                  <c:v>996695.83999999985</c:v>
                </c:pt>
                <c:pt idx="5">
                  <c:v>1114376.8079999997</c:v>
                </c:pt>
                <c:pt idx="6">
                  <c:v>1221196.7759999996</c:v>
                </c:pt>
                <c:pt idx="7">
                  <c:v>1328016.7439999995</c:v>
                </c:pt>
                <c:pt idx="8">
                  <c:v>1434836.7119999994</c:v>
                </c:pt>
                <c:pt idx="9">
                  <c:v>1427000.6799999992</c:v>
                </c:pt>
                <c:pt idx="10">
                  <c:v>1389164.6479999991</c:v>
                </c:pt>
                <c:pt idx="11">
                  <c:v>1381328.615999999</c:v>
                </c:pt>
                <c:pt idx="12">
                  <c:v>1373492.5839999989</c:v>
                </c:pt>
                <c:pt idx="13">
                  <c:v>1365656.5519999987</c:v>
                </c:pt>
                <c:pt idx="14">
                  <c:v>1357820.5199999986</c:v>
                </c:pt>
                <c:pt idx="15">
                  <c:v>1349984.4879999985</c:v>
                </c:pt>
                <c:pt idx="16">
                  <c:v>1333908.4559999984</c:v>
                </c:pt>
                <c:pt idx="17">
                  <c:v>1387835.4239999983</c:v>
                </c:pt>
                <c:pt idx="18">
                  <c:v>1434716.3919999981</c:v>
                </c:pt>
                <c:pt idx="19">
                  <c:v>1481597.359999998</c:v>
                </c:pt>
                <c:pt idx="20">
                  <c:v>1417476.3279999979</c:v>
                </c:pt>
                <c:pt idx="21">
                  <c:v>1187355.2959999978</c:v>
                </c:pt>
                <c:pt idx="22">
                  <c:v>528371.26399999764</c:v>
                </c:pt>
                <c:pt idx="23">
                  <c:v>-4610.7680000023684</c:v>
                </c:pt>
                <c:pt idx="24">
                  <c:v>-429235.80000000237</c:v>
                </c:pt>
                <c:pt idx="25">
                  <c:v>-806892.83200000238</c:v>
                </c:pt>
                <c:pt idx="26">
                  <c:v>-1355424.8640000024</c:v>
                </c:pt>
                <c:pt idx="27">
                  <c:v>-1963956.8960000025</c:v>
                </c:pt>
                <c:pt idx="28">
                  <c:v>-2419495.9280000026</c:v>
                </c:pt>
                <c:pt idx="29">
                  <c:v>-3072844.9600000028</c:v>
                </c:pt>
                <c:pt idx="30">
                  <c:v>-3726193.9920000029</c:v>
                </c:pt>
                <c:pt idx="31">
                  <c:v>-4379543.024000003</c:v>
                </c:pt>
                <c:pt idx="32">
                  <c:v>-5235286.0560000036</c:v>
                </c:pt>
                <c:pt idx="33">
                  <c:v>-6854955.0880000032</c:v>
                </c:pt>
                <c:pt idx="34">
                  <c:v>-8474624.1200000029</c:v>
                </c:pt>
                <c:pt idx="35">
                  <c:v>-10094293.152000003</c:v>
                </c:pt>
                <c:pt idx="36">
                  <c:v>-11344183.184000002</c:v>
                </c:pt>
                <c:pt idx="37">
                  <c:v>-12664073.216000002</c:v>
                </c:pt>
                <c:pt idx="38">
                  <c:v>-14220831.248000002</c:v>
                </c:pt>
                <c:pt idx="39">
                  <c:v>-15679946.280000001</c:v>
                </c:pt>
                <c:pt idx="40">
                  <c:v>-17139061.311999999</c:v>
                </c:pt>
                <c:pt idx="41">
                  <c:v>-18427301.344000001</c:v>
                </c:pt>
                <c:pt idx="42">
                  <c:v>-19790541.376000002</c:v>
                </c:pt>
                <c:pt idx="43">
                  <c:v>-21078781.408000004</c:v>
                </c:pt>
                <c:pt idx="44">
                  <c:v>-22169211.440000005</c:v>
                </c:pt>
                <c:pt idx="45">
                  <c:v>-23259641.472000007</c:v>
                </c:pt>
                <c:pt idx="46">
                  <c:v>-24350071.504000008</c:v>
                </c:pt>
                <c:pt idx="47">
                  <c:v>-25383107.53600001</c:v>
                </c:pt>
                <c:pt idx="48">
                  <c:v>-25084694.568000011</c:v>
                </c:pt>
                <c:pt idx="49">
                  <c:v>-24786281.600000013</c:v>
                </c:pt>
                <c:pt idx="50">
                  <c:v>-24487868.632000014</c:v>
                </c:pt>
                <c:pt idx="51">
                  <c:v>-24189455.664000016</c:v>
                </c:pt>
                <c:pt idx="52">
                  <c:v>-23891042.696000017</c:v>
                </c:pt>
                <c:pt idx="53">
                  <c:v>-23592629.728000019</c:v>
                </c:pt>
                <c:pt idx="54">
                  <c:v>-23294216.76000002</c:v>
                </c:pt>
                <c:pt idx="55">
                  <c:v>-22995803.792000022</c:v>
                </c:pt>
                <c:pt idx="56">
                  <c:v>-22697390.824000023</c:v>
                </c:pt>
                <c:pt idx="57">
                  <c:v>-22398977.856000025</c:v>
                </c:pt>
                <c:pt idx="58">
                  <c:v>-22100564.888000026</c:v>
                </c:pt>
                <c:pt idx="59">
                  <c:v>-21802151.920000028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72B-1144-B87C-25094E9BEF8B}"/>
            </c:ext>
          </c:extLst>
        </c:ser>
        <c:ser>
          <c:idx val="5"/>
          <c:order val="5"/>
          <c:tx>
            <c:strRef>
              <c:f>'VRP Graph Inputs'!$F$1</c:f>
              <c:strCache>
                <c:ptCount val="1"/>
                <c:pt idx="0">
                  <c:v>Phased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val>
            <c:numRef>
              <c:f>'VRP Graph Inputs'!$F$2:$F$61</c:f>
              <c:numCache>
                <c:formatCode>0.00</c:formatCode>
                <c:ptCount val="60"/>
                <c:pt idx="0">
                  <c:v>54603.241999999998</c:v>
                </c:pt>
                <c:pt idx="1">
                  <c:v>177049.726</c:v>
                </c:pt>
                <c:pt idx="2">
                  <c:v>263714.45199999999</c:v>
                </c:pt>
                <c:pt idx="3">
                  <c:v>331792.17799999996</c:v>
                </c:pt>
                <c:pt idx="4">
                  <c:v>399869.90399999998</c:v>
                </c:pt>
                <c:pt idx="5">
                  <c:v>442947.63</c:v>
                </c:pt>
                <c:pt idx="6">
                  <c:v>475164.35600000003</c:v>
                </c:pt>
                <c:pt idx="7">
                  <c:v>507381.08200000005</c:v>
                </c:pt>
                <c:pt idx="8">
                  <c:v>539597.80800000008</c:v>
                </c:pt>
                <c:pt idx="9">
                  <c:v>457158.5340000001</c:v>
                </c:pt>
                <c:pt idx="10">
                  <c:v>344719.26000000013</c:v>
                </c:pt>
                <c:pt idx="11">
                  <c:v>262279.98600000015</c:v>
                </c:pt>
                <c:pt idx="12">
                  <c:v>179840.71200000017</c:v>
                </c:pt>
                <c:pt idx="13">
                  <c:v>97401.438000000198</c:v>
                </c:pt>
                <c:pt idx="14">
                  <c:v>14962.164000000223</c:v>
                </c:pt>
                <c:pt idx="15">
                  <c:v>-67477.109999999782</c:v>
                </c:pt>
                <c:pt idx="16">
                  <c:v>-158156.38399999979</c:v>
                </c:pt>
                <c:pt idx="17">
                  <c:v>-178832.65799999979</c:v>
                </c:pt>
                <c:pt idx="18">
                  <c:v>-206554.9319999998</c:v>
                </c:pt>
                <c:pt idx="19">
                  <c:v>-234277.2059999998</c:v>
                </c:pt>
                <c:pt idx="20">
                  <c:v>-373001.47999999981</c:v>
                </c:pt>
                <c:pt idx="21">
                  <c:v>-677725.75399999984</c:v>
                </c:pt>
                <c:pt idx="22">
                  <c:v>-993557.02799999982</c:v>
                </c:pt>
                <c:pt idx="23">
                  <c:v>-1309388.3019999997</c:v>
                </c:pt>
                <c:pt idx="24">
                  <c:v>-1555563.5759999997</c:v>
                </c:pt>
                <c:pt idx="25">
                  <c:v>-1849731.8499999996</c:v>
                </c:pt>
                <c:pt idx="26">
                  <c:v>-2143900.1239999998</c:v>
                </c:pt>
                <c:pt idx="27">
                  <c:v>-2438068.398</c:v>
                </c:pt>
                <c:pt idx="28">
                  <c:v>-2732236.6720000003</c:v>
                </c:pt>
                <c:pt idx="29">
                  <c:v>-3076404.9460000005</c:v>
                </c:pt>
                <c:pt idx="30">
                  <c:v>-3486228.2200000007</c:v>
                </c:pt>
                <c:pt idx="31">
                  <c:v>-3896051.4940000009</c:v>
                </c:pt>
                <c:pt idx="32">
                  <c:v>-4263273.7680000011</c:v>
                </c:pt>
                <c:pt idx="33">
                  <c:v>-4941861.0420000013</c:v>
                </c:pt>
                <c:pt idx="34">
                  <c:v>-5675448.3160000015</c:v>
                </c:pt>
                <c:pt idx="35">
                  <c:v>-6283033.5900000017</c:v>
                </c:pt>
                <c:pt idx="36">
                  <c:v>-6782261.8640000019</c:v>
                </c:pt>
                <c:pt idx="37">
                  <c:v>-7234522.1380000021</c:v>
                </c:pt>
                <c:pt idx="38">
                  <c:v>-7857657.4120000023</c:v>
                </c:pt>
                <c:pt idx="39">
                  <c:v>-8540792.6860000025</c:v>
                </c:pt>
                <c:pt idx="40">
                  <c:v>-9070934.9600000028</c:v>
                </c:pt>
                <c:pt idx="41">
                  <c:v>-9798887.234000003</c:v>
                </c:pt>
                <c:pt idx="42">
                  <c:v>-10526839.508000003</c:v>
                </c:pt>
                <c:pt idx="43">
                  <c:v>-11254791.782000003</c:v>
                </c:pt>
                <c:pt idx="44">
                  <c:v>-12185138.056000004</c:v>
                </c:pt>
                <c:pt idx="45">
                  <c:v>-13879410.330000004</c:v>
                </c:pt>
                <c:pt idx="46">
                  <c:v>-15573682.604000004</c:v>
                </c:pt>
                <c:pt idx="47">
                  <c:v>-17267954.878000006</c:v>
                </c:pt>
                <c:pt idx="48">
                  <c:v>-18592448.152000006</c:v>
                </c:pt>
                <c:pt idx="49">
                  <c:v>-19986941.426000006</c:v>
                </c:pt>
                <c:pt idx="50">
                  <c:v>-21618302.700000007</c:v>
                </c:pt>
                <c:pt idx="51">
                  <c:v>-23152020.974000007</c:v>
                </c:pt>
                <c:pt idx="52">
                  <c:v>-24685739.248000007</c:v>
                </c:pt>
                <c:pt idx="53">
                  <c:v>-26048582.522000007</c:v>
                </c:pt>
                <c:pt idx="54">
                  <c:v>-27486425.796000008</c:v>
                </c:pt>
                <c:pt idx="55">
                  <c:v>-28849269.070000008</c:v>
                </c:pt>
                <c:pt idx="56">
                  <c:v>-30014302.344000008</c:v>
                </c:pt>
                <c:pt idx="57">
                  <c:v>-31179335.618000008</c:v>
                </c:pt>
                <c:pt idx="58">
                  <c:v>-32344368.892000008</c:v>
                </c:pt>
                <c:pt idx="59">
                  <c:v>-33452008.166000009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151-DF46-8DB5-4F981FE4E939}"/>
            </c:ext>
          </c:extLst>
        </c:ser>
        <c:ser>
          <c:idx val="6"/>
          <c:order val="6"/>
          <c:tx>
            <c:strRef>
              <c:f>'VRP Graph Inputs'!$G$1</c:f>
              <c:strCache>
                <c:ptCount val="1"/>
                <c:pt idx="0">
                  <c:v>Annual Payments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'VRP Graph Inputs'!$G$2:$G$61</c:f>
              <c:numCache>
                <c:formatCode>#,##0</c:formatCode>
                <c:ptCount val="60"/>
                <c:pt idx="0">
                  <c:v>0</c:v>
                </c:pt>
                <c:pt idx="1">
                  <c:v>20000</c:v>
                </c:pt>
                <c:pt idx="2">
                  <c:v>26760</c:v>
                </c:pt>
                <c:pt idx="3">
                  <c:v>137145</c:v>
                </c:pt>
                <c:pt idx="4">
                  <c:v>155732</c:v>
                </c:pt>
                <c:pt idx="5">
                  <c:v>155732</c:v>
                </c:pt>
                <c:pt idx="6">
                  <c:v>180732</c:v>
                </c:pt>
                <c:pt idx="7">
                  <c:v>191593</c:v>
                </c:pt>
                <c:pt idx="8">
                  <c:v>191593</c:v>
                </c:pt>
                <c:pt idx="9">
                  <c:v>191593</c:v>
                </c:pt>
                <c:pt idx="10">
                  <c:v>306249</c:v>
                </c:pt>
                <c:pt idx="11">
                  <c:v>336249</c:v>
                </c:pt>
                <c:pt idx="12">
                  <c:v>306249</c:v>
                </c:pt>
                <c:pt idx="13">
                  <c:v>306249</c:v>
                </c:pt>
                <c:pt idx="14">
                  <c:v>306249</c:v>
                </c:pt>
                <c:pt idx="15">
                  <c:v>306249</c:v>
                </c:pt>
                <c:pt idx="16">
                  <c:v>306249</c:v>
                </c:pt>
                <c:pt idx="17">
                  <c:v>314489</c:v>
                </c:pt>
                <c:pt idx="18">
                  <c:v>244486</c:v>
                </c:pt>
                <c:pt idx="19">
                  <c:v>251532</c:v>
                </c:pt>
                <c:pt idx="20">
                  <c:v>251532</c:v>
                </c:pt>
                <c:pt idx="21">
                  <c:v>362534</c:v>
                </c:pt>
                <c:pt idx="22">
                  <c:v>528534</c:v>
                </c:pt>
                <c:pt idx="23">
                  <c:v>539641</c:v>
                </c:pt>
                <c:pt idx="24">
                  <c:v>539641</c:v>
                </c:pt>
                <c:pt idx="25">
                  <c:v>469985</c:v>
                </c:pt>
                <c:pt idx="26">
                  <c:v>517978</c:v>
                </c:pt>
                <c:pt idx="27">
                  <c:v>517978</c:v>
                </c:pt>
                <c:pt idx="28">
                  <c:v>517978</c:v>
                </c:pt>
                <c:pt idx="29">
                  <c:v>517978</c:v>
                </c:pt>
                <c:pt idx="30">
                  <c:v>567978</c:v>
                </c:pt>
                <c:pt idx="31">
                  <c:v>633633</c:v>
                </c:pt>
                <c:pt idx="32">
                  <c:v>633633</c:v>
                </c:pt>
                <c:pt idx="33">
                  <c:v>591032</c:v>
                </c:pt>
                <c:pt idx="34">
                  <c:v>902397</c:v>
                </c:pt>
                <c:pt idx="35">
                  <c:v>957397</c:v>
                </c:pt>
                <c:pt idx="36">
                  <c:v>831395</c:v>
                </c:pt>
                <c:pt idx="37">
                  <c:v>723038</c:v>
                </c:pt>
                <c:pt idx="38">
                  <c:v>676070</c:v>
                </c:pt>
                <c:pt idx="39">
                  <c:v>846945</c:v>
                </c:pt>
                <c:pt idx="40">
                  <c:v>906945</c:v>
                </c:pt>
                <c:pt idx="41">
                  <c:v>753952</c:v>
                </c:pt>
                <c:pt idx="42">
                  <c:v>951762</c:v>
                </c:pt>
                <c:pt idx="43">
                  <c:v>951762</c:v>
                </c:pt>
                <c:pt idx="44">
                  <c:v>951762</c:v>
                </c:pt>
                <c:pt idx="45">
                  <c:v>1154156</c:v>
                </c:pt>
                <c:pt idx="46">
                  <c:v>1918082</c:v>
                </c:pt>
                <c:pt idx="47">
                  <c:v>1918082</c:v>
                </c:pt>
                <c:pt idx="48">
                  <c:v>1918082</c:v>
                </c:pt>
                <c:pt idx="49">
                  <c:v>1548303</c:v>
                </c:pt>
                <c:pt idx="50">
                  <c:v>1618303</c:v>
                </c:pt>
                <c:pt idx="51">
                  <c:v>1855171</c:v>
                </c:pt>
                <c:pt idx="52">
                  <c:v>1757528</c:v>
                </c:pt>
                <c:pt idx="53">
                  <c:v>1757528</c:v>
                </c:pt>
                <c:pt idx="54">
                  <c:v>1586653</c:v>
                </c:pt>
                <c:pt idx="55">
                  <c:v>1661653</c:v>
                </c:pt>
                <c:pt idx="56">
                  <c:v>1586653</c:v>
                </c:pt>
                <c:pt idx="57">
                  <c:v>1388843</c:v>
                </c:pt>
                <c:pt idx="58">
                  <c:v>1388843</c:v>
                </c:pt>
                <c:pt idx="59">
                  <c:v>1388843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151-DF46-8DB5-4F981FE4E939}"/>
            </c:ext>
          </c:extLst>
        </c:ser>
        <c:ser>
          <c:idx val="7"/>
          <c:order val="7"/>
          <c:tx>
            <c:strRef>
              <c:f>'VRP Graph Inputs'!$G$1</c:f>
              <c:strCache>
                <c:ptCount val="1"/>
                <c:pt idx="0">
                  <c:v>Annual Payments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val>
            <c:numRef>
              <c:f>'VRP Graph Inputs'!$G$2:$G$61</c:f>
              <c:numCache>
                <c:formatCode>#,##0</c:formatCode>
                <c:ptCount val="60"/>
                <c:pt idx="0">
                  <c:v>0</c:v>
                </c:pt>
                <c:pt idx="1">
                  <c:v>20000</c:v>
                </c:pt>
                <c:pt idx="2">
                  <c:v>26760</c:v>
                </c:pt>
                <c:pt idx="3">
                  <c:v>137145</c:v>
                </c:pt>
                <c:pt idx="4">
                  <c:v>155732</c:v>
                </c:pt>
                <c:pt idx="5">
                  <c:v>155732</c:v>
                </c:pt>
                <c:pt idx="6">
                  <c:v>180732</c:v>
                </c:pt>
                <c:pt idx="7">
                  <c:v>191593</c:v>
                </c:pt>
                <c:pt idx="8">
                  <c:v>191593</c:v>
                </c:pt>
                <c:pt idx="9">
                  <c:v>191593</c:v>
                </c:pt>
                <c:pt idx="10">
                  <c:v>306249</c:v>
                </c:pt>
                <c:pt idx="11">
                  <c:v>336249</c:v>
                </c:pt>
                <c:pt idx="12">
                  <c:v>306249</c:v>
                </c:pt>
                <c:pt idx="13">
                  <c:v>306249</c:v>
                </c:pt>
                <c:pt idx="14">
                  <c:v>306249</c:v>
                </c:pt>
                <c:pt idx="15">
                  <c:v>306249</c:v>
                </c:pt>
                <c:pt idx="16">
                  <c:v>306249</c:v>
                </c:pt>
                <c:pt idx="17">
                  <c:v>314489</c:v>
                </c:pt>
                <c:pt idx="18">
                  <c:v>244486</c:v>
                </c:pt>
                <c:pt idx="19">
                  <c:v>251532</c:v>
                </c:pt>
                <c:pt idx="20">
                  <c:v>251532</c:v>
                </c:pt>
                <c:pt idx="21">
                  <c:v>362534</c:v>
                </c:pt>
                <c:pt idx="22">
                  <c:v>528534</c:v>
                </c:pt>
                <c:pt idx="23">
                  <c:v>539641</c:v>
                </c:pt>
                <c:pt idx="24">
                  <c:v>539641</c:v>
                </c:pt>
                <c:pt idx="25">
                  <c:v>469985</c:v>
                </c:pt>
                <c:pt idx="26">
                  <c:v>517978</c:v>
                </c:pt>
                <c:pt idx="27">
                  <c:v>517978</c:v>
                </c:pt>
                <c:pt idx="28">
                  <c:v>517978</c:v>
                </c:pt>
                <c:pt idx="29">
                  <c:v>517978</c:v>
                </c:pt>
                <c:pt idx="30">
                  <c:v>567978</c:v>
                </c:pt>
                <c:pt idx="31">
                  <c:v>633633</c:v>
                </c:pt>
                <c:pt idx="32">
                  <c:v>633633</c:v>
                </c:pt>
                <c:pt idx="33">
                  <c:v>591032</c:v>
                </c:pt>
                <c:pt idx="34">
                  <c:v>902397</c:v>
                </c:pt>
                <c:pt idx="35">
                  <c:v>957397</c:v>
                </c:pt>
                <c:pt idx="36">
                  <c:v>831395</c:v>
                </c:pt>
                <c:pt idx="37">
                  <c:v>723038</c:v>
                </c:pt>
                <c:pt idx="38">
                  <c:v>676070</c:v>
                </c:pt>
                <c:pt idx="39">
                  <c:v>846945</c:v>
                </c:pt>
                <c:pt idx="40">
                  <c:v>906945</c:v>
                </c:pt>
                <c:pt idx="41">
                  <c:v>753952</c:v>
                </c:pt>
                <c:pt idx="42">
                  <c:v>951762</c:v>
                </c:pt>
                <c:pt idx="43">
                  <c:v>951762</c:v>
                </c:pt>
                <c:pt idx="44">
                  <c:v>951762</c:v>
                </c:pt>
                <c:pt idx="45">
                  <c:v>1154156</c:v>
                </c:pt>
                <c:pt idx="46">
                  <c:v>1918082</c:v>
                </c:pt>
                <c:pt idx="47">
                  <c:v>1918082</c:v>
                </c:pt>
                <c:pt idx="48">
                  <c:v>1918082</c:v>
                </c:pt>
                <c:pt idx="49">
                  <c:v>1548303</c:v>
                </c:pt>
                <c:pt idx="50">
                  <c:v>1618303</c:v>
                </c:pt>
                <c:pt idx="51">
                  <c:v>1855171</c:v>
                </c:pt>
                <c:pt idx="52">
                  <c:v>1757528</c:v>
                </c:pt>
                <c:pt idx="53">
                  <c:v>1757528</c:v>
                </c:pt>
                <c:pt idx="54">
                  <c:v>1586653</c:v>
                </c:pt>
                <c:pt idx="55">
                  <c:v>1661653</c:v>
                </c:pt>
                <c:pt idx="56">
                  <c:v>1586653</c:v>
                </c:pt>
                <c:pt idx="57">
                  <c:v>1388843</c:v>
                </c:pt>
                <c:pt idx="58">
                  <c:v>1388843</c:v>
                </c:pt>
                <c:pt idx="59">
                  <c:v>1388843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151-DF46-8DB5-4F981FE4E9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97316175"/>
        <c:axId val="2135199504"/>
      </c:lineChart>
      <c:catAx>
        <c:axId val="3973161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35199504"/>
        <c:crosses val="autoZero"/>
        <c:auto val="1"/>
        <c:lblAlgn val="ctr"/>
        <c:lblOffset val="100"/>
        <c:noMultiLvlLbl val="0"/>
      </c:catAx>
      <c:valAx>
        <c:axId val="2135199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731617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 Projected</a:t>
            </a:r>
            <a:r>
              <a:rPr lang="en-US" baseline="0"/>
              <a:t> Income vs budget </a:t>
            </a:r>
          </a:p>
          <a:p>
            <a:pPr>
              <a:defRPr/>
            </a:pPr>
            <a:r>
              <a:rPr lang="en-US" baseline="0"/>
              <a:t>by Inflation with no RAR correction</a:t>
            </a:r>
          </a:p>
        </c:rich>
      </c:tx>
      <c:layout>
        <c:manualLayout>
          <c:xMode val="edge"/>
          <c:yMode val="edge"/>
          <c:x val="0.3671411934435348"/>
          <c:y val="1.62224797219003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'Mill Projection Graph'!$B$1:$B$2</c:f>
              <c:strCache>
                <c:ptCount val="2"/>
                <c:pt idx="0">
                  <c:v>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'Mill Projection Graph'!$A$3:$A$12</c:f>
              <c:numCache>
                <c:formatCode>General</c:formatCode>
                <c:ptCount val="10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  <c:pt idx="8">
                  <c:v>2029</c:v>
                </c:pt>
                <c:pt idx="9">
                  <c:v>2030</c:v>
                </c:pt>
              </c:numCache>
            </c:numRef>
          </c:cat>
          <c:val>
            <c:numRef>
              <c:f>'Mill Projection Graph'!$B$3:$B$12</c:f>
              <c:numCache>
                <c:formatCode>0</c:formatCode>
                <c:ptCount val="10"/>
                <c:pt idx="0">
                  <c:v>-10.911145999794826</c:v>
                </c:pt>
                <c:pt idx="1">
                  <c:v>-105872.40678818175</c:v>
                </c:pt>
                <c:pt idx="2">
                  <c:v>-77517.280855966033</c:v>
                </c:pt>
                <c:pt idx="3">
                  <c:v>-152110.14715996594</c:v>
                </c:pt>
                <c:pt idx="4">
                  <c:v>-81788.535011370201</c:v>
                </c:pt>
                <c:pt idx="5">
                  <c:v>-150973.41850833013</c:v>
                </c:pt>
                <c:pt idx="6">
                  <c:v>-55494.350308380555</c:v>
                </c:pt>
                <c:pt idx="7">
                  <c:v>-115934.26453132485</c:v>
                </c:pt>
                <c:pt idx="8">
                  <c:v>9698.3092043714132</c:v>
                </c:pt>
                <c:pt idx="9">
                  <c:v>-58074.872638374334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6E2-F843-A59F-B676D21646CC}"/>
            </c:ext>
          </c:extLst>
        </c:ser>
        <c:ser>
          <c:idx val="1"/>
          <c:order val="1"/>
          <c:tx>
            <c:strRef>
              <c:f>'Mill Projection Graph'!$C$1:$C$2</c:f>
              <c:strCache>
                <c:ptCount val="2"/>
                <c:pt idx="0">
                  <c:v>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'Mill Projection Graph'!$A$3:$A$12</c:f>
              <c:numCache>
                <c:formatCode>General</c:formatCode>
                <c:ptCount val="10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  <c:pt idx="8">
                  <c:v>2029</c:v>
                </c:pt>
                <c:pt idx="9">
                  <c:v>2030</c:v>
                </c:pt>
              </c:numCache>
            </c:numRef>
          </c:cat>
          <c:val>
            <c:numRef>
              <c:f>'Mill Projection Graph'!$C$3:$C$12</c:f>
              <c:numCache>
                <c:formatCode>0</c:formatCode>
                <c:ptCount val="10"/>
                <c:pt idx="0">
                  <c:v>-10.911145999794826</c:v>
                </c:pt>
                <c:pt idx="1">
                  <c:v>-84555.286788181867</c:v>
                </c:pt>
                <c:pt idx="2">
                  <c:v>-31898.644055966288</c:v>
                </c:pt>
                <c:pt idx="3">
                  <c:v>-103754.39215196623</c:v>
                </c:pt>
                <c:pt idx="4">
                  <c:v>-43709.50774993049</c:v>
                </c:pt>
                <c:pt idx="5">
                  <c:v>-124446.62631059601</c:v>
                </c:pt>
                <c:pt idx="6">
                  <c:v>-56433.601647505537</c:v>
                </c:pt>
                <c:pt idx="7">
                  <c:v>-147149.82806226937</c:v>
                </c:pt>
                <c:pt idx="8">
                  <c:v>-70533.321232326329</c:v>
                </c:pt>
                <c:pt idx="9">
                  <c:v>-191677.82798798732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6E2-F843-A59F-B676D21646CC}"/>
            </c:ext>
          </c:extLst>
        </c:ser>
        <c:ser>
          <c:idx val="2"/>
          <c:order val="2"/>
          <c:tx>
            <c:strRef>
              <c:f>'Mill Projection Graph'!$D$1:$D$2</c:f>
              <c:strCache>
                <c:ptCount val="2"/>
                <c:pt idx="0">
                  <c:v>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'Mill Projection Graph'!$A$3:$A$12</c:f>
              <c:numCache>
                <c:formatCode>General</c:formatCode>
                <c:ptCount val="10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  <c:pt idx="8">
                  <c:v>2029</c:v>
                </c:pt>
                <c:pt idx="9">
                  <c:v>2030</c:v>
                </c:pt>
              </c:numCache>
            </c:numRef>
          </c:cat>
          <c:val>
            <c:numRef>
              <c:f>'Mill Projection Graph'!$D$3:$D$12</c:f>
              <c:numCache>
                <c:formatCode>0</c:formatCode>
                <c:ptCount val="10"/>
                <c:pt idx="0">
                  <c:v>-10.911145999794826</c:v>
                </c:pt>
                <c:pt idx="1">
                  <c:v>-63238.166788181756</c:v>
                </c:pt>
                <c:pt idx="2">
                  <c:v>12867.307944033761</c:v>
                </c:pt>
                <c:pt idx="3">
                  <c:v>-33245.886039966252</c:v>
                </c:pt>
                <c:pt idx="4">
                  <c:v>55008.369600469479</c:v>
                </c:pt>
                <c:pt idx="5">
                  <c:v>5132.3389873751439</c:v>
                </c:pt>
                <c:pt idx="6">
                  <c:v>106855.63748715282</c:v>
                </c:pt>
                <c:pt idx="7">
                  <c:v>52909.722776029957</c:v>
                </c:pt>
                <c:pt idx="8">
                  <c:v>169581.67830605502</c:v>
                </c:pt>
                <c:pt idx="9">
                  <c:v>92018.022198472172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6E2-F843-A59F-B676D21646CC}"/>
            </c:ext>
          </c:extLst>
        </c:ser>
        <c:ser>
          <c:idx val="3"/>
          <c:order val="3"/>
          <c:tx>
            <c:strRef>
              <c:f>'Mill Projection Graph'!$E$1:$E$2</c:f>
              <c:strCache>
                <c:ptCount val="2"/>
                <c:pt idx="0">
                  <c:v>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'Mill Projection Graph'!$A$3:$A$12</c:f>
              <c:numCache>
                <c:formatCode>General</c:formatCode>
                <c:ptCount val="10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  <c:pt idx="8">
                  <c:v>2029</c:v>
                </c:pt>
                <c:pt idx="9">
                  <c:v>2030</c:v>
                </c:pt>
              </c:numCache>
            </c:numRef>
          </c:cat>
          <c:val>
            <c:numRef>
              <c:f>'Mill Projection Graph'!$E$3:$E$12</c:f>
              <c:numCache>
                <c:formatCode>0</c:formatCode>
                <c:ptCount val="10"/>
                <c:pt idx="0">
                  <c:v>-10.911145999794826</c:v>
                </c:pt>
                <c:pt idx="1">
                  <c:v>-41921.046788181877</c:v>
                </c:pt>
                <c:pt idx="2">
                  <c:v>56780.575144033646</c:v>
                </c:pt>
                <c:pt idx="3">
                  <c:v>34602.243496033596</c:v>
                </c:pt>
                <c:pt idx="4">
                  <c:v>148192.32259886921</c:v>
                </c:pt>
                <c:pt idx="5">
                  <c:v>125117.98635229003</c:v>
                </c:pt>
                <c:pt idx="6">
                  <c:v>255176.53371817525</c:v>
                </c:pt>
                <c:pt idx="7">
                  <c:v>379459.03089726716</c:v>
                </c:pt>
                <c:pt idx="8">
                  <c:v>379459.03089726716</c:v>
                </c:pt>
                <c:pt idx="9">
                  <c:v>335266.87251728377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6E2-F843-A59F-B676D21646CC}"/>
            </c:ext>
          </c:extLst>
        </c:ser>
        <c:ser>
          <c:idx val="4"/>
          <c:order val="4"/>
          <c:tx>
            <c:strRef>
              <c:f>'Mill Projection Graph'!$F$1:$F$2</c:f>
              <c:strCache>
                <c:ptCount val="2"/>
                <c:pt idx="0">
                  <c:v>5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'Mill Projection Graph'!$A$3:$A$12</c:f>
              <c:numCache>
                <c:formatCode>General</c:formatCode>
                <c:ptCount val="10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  <c:pt idx="8">
                  <c:v>2029</c:v>
                </c:pt>
                <c:pt idx="9">
                  <c:v>2030</c:v>
                </c:pt>
              </c:numCache>
            </c:numRef>
          </c:cat>
          <c:val>
            <c:numRef>
              <c:f>'Mill Projection Graph'!$F$3:$F$12</c:f>
              <c:numCache>
                <c:formatCode>0</c:formatCode>
                <c:ptCount val="10"/>
                <c:pt idx="0">
                  <c:v>-10.911145999794826</c:v>
                </c:pt>
                <c:pt idx="1">
                  <c:v>-31262.486788181821</c:v>
                </c:pt>
                <c:pt idx="2">
                  <c:v>78417.451944033848</c:v>
                </c:pt>
                <c:pt idx="3">
                  <c:v>67544.654888033867</c:v>
                </c:pt>
                <c:pt idx="4">
                  <c:v>192775.10724526946</c:v>
                </c:pt>
                <c:pt idx="5">
                  <c:v>181683.76696844376</c:v>
                </c:pt>
                <c:pt idx="6">
                  <c:v>324075.88362624589</c:v>
                </c:pt>
                <c:pt idx="7">
                  <c:v>312761.60740985605</c:v>
                </c:pt>
                <c:pt idx="8">
                  <c:v>474109.89526089514</c:v>
                </c:pt>
                <c:pt idx="9">
                  <c:v>443352.44733652356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6E2-F843-A59F-B676D21646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23334368"/>
        <c:axId val="479395951"/>
      </c:lineChart>
      <c:catAx>
        <c:axId val="2123334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9395951"/>
        <c:crosses val="autoZero"/>
        <c:auto val="1"/>
        <c:lblAlgn val="ctr"/>
        <c:lblOffset val="100"/>
        <c:noMultiLvlLbl val="0"/>
      </c:catAx>
      <c:valAx>
        <c:axId val="4793959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23334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Projected</a:t>
            </a:r>
            <a:r>
              <a:rPr lang="en-US" baseline="0"/>
              <a:t> income vs budget by inflation with RAR correction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'Mill Projection Graph'!$B$16:$B$17</c:f>
              <c:strCache>
                <c:ptCount val="2"/>
                <c:pt idx="0">
                  <c:v>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'Mill Projection Graph'!$A$18:$A$27</c:f>
              <c:numCache>
                <c:formatCode>General</c:formatCode>
                <c:ptCount val="10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  <c:pt idx="8">
                  <c:v>2029</c:v>
                </c:pt>
                <c:pt idx="9">
                  <c:v>2030</c:v>
                </c:pt>
              </c:numCache>
            </c:numRef>
          </c:cat>
          <c:val>
            <c:numRef>
              <c:f>'Mill Projection Graph'!$B$18:$B$27</c:f>
              <c:numCache>
                <c:formatCode>0</c:formatCode>
                <c:ptCount val="10"/>
                <c:pt idx="0">
                  <c:v>5137.3427645454649</c:v>
                </c:pt>
                <c:pt idx="1">
                  <c:v>-87582.141630839091</c:v>
                </c:pt>
                <c:pt idx="2">
                  <c:v>-42024.996714323061</c:v>
                </c:pt>
                <c:pt idx="3">
                  <c:v>-116617.86301832297</c:v>
                </c:pt>
                <c:pt idx="4">
                  <c:v>-17089.47392095509</c:v>
                </c:pt>
                <c:pt idx="5">
                  <c:v>-86274.357417915016</c:v>
                </c:pt>
                <c:pt idx="6">
                  <c:v>44853.585065473104</c:v>
                </c:pt>
                <c:pt idx="7">
                  <c:v>-15586.329157471191</c:v>
                </c:pt>
                <c:pt idx="8">
                  <c:v>153299.61159391957</c:v>
                </c:pt>
                <c:pt idx="9">
                  <c:v>93967.940226983046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EA0-454B-9ED7-0630C83FEB65}"/>
            </c:ext>
          </c:extLst>
        </c:ser>
        <c:ser>
          <c:idx val="1"/>
          <c:order val="1"/>
          <c:tx>
            <c:strRef>
              <c:f>'Mill Projection Graph'!$C$16:$C$17</c:f>
              <c:strCache>
                <c:ptCount val="2"/>
                <c:pt idx="0">
                  <c:v>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'Mill Projection Graph'!$A$18:$A$27</c:f>
              <c:numCache>
                <c:formatCode>General</c:formatCode>
                <c:ptCount val="10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  <c:pt idx="8">
                  <c:v>2029</c:v>
                </c:pt>
                <c:pt idx="9">
                  <c:v>2030</c:v>
                </c:pt>
              </c:numCache>
            </c:numRef>
          </c:cat>
          <c:val>
            <c:numRef>
              <c:f>'Mill Projection Graph'!$C$18:$C$27</c:f>
              <c:numCache>
                <c:formatCode>0</c:formatCode>
                <c:ptCount val="10"/>
                <c:pt idx="0">
                  <c:v>5137.3427645454649</c:v>
                </c:pt>
                <c:pt idx="1">
                  <c:v>-66265.021630839212</c:v>
                </c:pt>
                <c:pt idx="2">
                  <c:v>3593.640085676685</c:v>
                </c:pt>
                <c:pt idx="3">
                  <c:v>-68262.108010323253</c:v>
                </c:pt>
                <c:pt idx="4">
                  <c:v>20989.553340484621</c:v>
                </c:pt>
                <c:pt idx="5">
                  <c:v>-59747.565220180899</c:v>
                </c:pt>
                <c:pt idx="6">
                  <c:v>43914.333726348123</c:v>
                </c:pt>
                <c:pt idx="7">
                  <c:v>-46801.892688415712</c:v>
                </c:pt>
                <c:pt idx="8">
                  <c:v>73067.981157221831</c:v>
                </c:pt>
                <c:pt idx="9">
                  <c:v>-39635.015122629935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EA0-454B-9ED7-0630C83FEB65}"/>
            </c:ext>
          </c:extLst>
        </c:ser>
        <c:ser>
          <c:idx val="2"/>
          <c:order val="2"/>
          <c:tx>
            <c:strRef>
              <c:f>'Mill Projection Graph'!$D$16:$D$17</c:f>
              <c:strCache>
                <c:ptCount val="2"/>
                <c:pt idx="0">
                  <c:v>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'Mill Projection Graph'!$A$18:$A$27</c:f>
              <c:numCache>
                <c:formatCode>General</c:formatCode>
                <c:ptCount val="10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  <c:pt idx="8">
                  <c:v>2029</c:v>
                </c:pt>
                <c:pt idx="9">
                  <c:v>2030</c:v>
                </c:pt>
              </c:numCache>
            </c:numRef>
          </c:cat>
          <c:val>
            <c:numRef>
              <c:f>'Mill Projection Graph'!$D$18:$D$27</c:f>
              <c:numCache>
                <c:formatCode>0</c:formatCode>
                <c:ptCount val="10"/>
                <c:pt idx="0">
                  <c:v>5137.3427645454649</c:v>
                </c:pt>
                <c:pt idx="1">
                  <c:v>-44947.9016308391</c:v>
                </c:pt>
                <c:pt idx="2">
                  <c:v>48359.592085676733</c:v>
                </c:pt>
                <c:pt idx="3">
                  <c:v>2246.3981016767211</c:v>
                </c:pt>
                <c:pt idx="4">
                  <c:v>119707.43069088459</c:v>
                </c:pt>
                <c:pt idx="5">
                  <c:v>69831.400077790255</c:v>
                </c:pt>
                <c:pt idx="6">
                  <c:v>207203.57286100648</c:v>
                </c:pt>
                <c:pt idx="7">
                  <c:v>153257.65814988362</c:v>
                </c:pt>
                <c:pt idx="8">
                  <c:v>313182.98069560318</c:v>
                </c:pt>
                <c:pt idx="9">
                  <c:v>244060.83506382955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EA0-454B-9ED7-0630C83FEB65}"/>
            </c:ext>
          </c:extLst>
        </c:ser>
        <c:ser>
          <c:idx val="3"/>
          <c:order val="3"/>
          <c:tx>
            <c:strRef>
              <c:f>'Mill Projection Graph'!$E$16:$E$17</c:f>
              <c:strCache>
                <c:ptCount val="2"/>
                <c:pt idx="0">
                  <c:v>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'Mill Projection Graph'!$A$18:$A$27</c:f>
              <c:numCache>
                <c:formatCode>General</c:formatCode>
                <c:ptCount val="10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  <c:pt idx="8">
                  <c:v>2029</c:v>
                </c:pt>
                <c:pt idx="9">
                  <c:v>2030</c:v>
                </c:pt>
              </c:numCache>
            </c:numRef>
          </c:cat>
          <c:val>
            <c:numRef>
              <c:f>'Mill Projection Graph'!$E$18:$E$27</c:f>
              <c:numCache>
                <c:formatCode>0</c:formatCode>
                <c:ptCount val="10"/>
                <c:pt idx="0">
                  <c:v>5137.3427645454649</c:v>
                </c:pt>
                <c:pt idx="1">
                  <c:v>-23630.781630839221</c:v>
                </c:pt>
                <c:pt idx="2">
                  <c:v>92272.859285676619</c:v>
                </c:pt>
                <c:pt idx="3">
                  <c:v>70094.527637676569</c:v>
                </c:pt>
                <c:pt idx="4">
                  <c:v>212891.38368928432</c:v>
                </c:pt>
                <c:pt idx="5">
                  <c:v>189817.04744270514</c:v>
                </c:pt>
                <c:pt idx="6">
                  <c:v>355524.46909202891</c:v>
                </c:pt>
                <c:pt idx="7">
                  <c:v>331517.92966108792</c:v>
                </c:pt>
                <c:pt idx="8">
                  <c:v>523060.33328681532</c:v>
                </c:pt>
                <c:pt idx="9">
                  <c:v>487309.68538264115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EA0-454B-9ED7-0630C83FEB65}"/>
            </c:ext>
          </c:extLst>
        </c:ser>
        <c:ser>
          <c:idx val="4"/>
          <c:order val="4"/>
          <c:tx>
            <c:strRef>
              <c:f>'Mill Projection Graph'!$F$16:$F$17</c:f>
              <c:strCache>
                <c:ptCount val="2"/>
                <c:pt idx="0">
                  <c:v>5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'Mill Projection Graph'!$A$18:$A$27</c:f>
              <c:numCache>
                <c:formatCode>General</c:formatCode>
                <c:ptCount val="10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  <c:pt idx="8">
                  <c:v>2029</c:v>
                </c:pt>
                <c:pt idx="9">
                  <c:v>2030</c:v>
                </c:pt>
              </c:numCache>
            </c:numRef>
          </c:cat>
          <c:val>
            <c:numRef>
              <c:f>'Mill Projection Graph'!$F$18:$F$27</c:f>
              <c:numCache>
                <c:formatCode>0</c:formatCode>
                <c:ptCount val="10"/>
                <c:pt idx="0">
                  <c:v>5137.3427645454649</c:v>
                </c:pt>
                <c:pt idx="1">
                  <c:v>-12972.221630839165</c:v>
                </c:pt>
                <c:pt idx="2">
                  <c:v>113909.73608567682</c:v>
                </c:pt>
                <c:pt idx="3">
                  <c:v>103036.93902967684</c:v>
                </c:pt>
                <c:pt idx="4">
                  <c:v>257474.16833568458</c:v>
                </c:pt>
                <c:pt idx="5">
                  <c:v>246382.82805885887</c:v>
                </c:pt>
                <c:pt idx="6">
                  <c:v>424423.81900009955</c:v>
                </c:pt>
                <c:pt idx="7">
                  <c:v>413109.54278370971</c:v>
                </c:pt>
                <c:pt idx="8">
                  <c:v>617711.1976504433</c:v>
                </c:pt>
                <c:pt idx="9">
                  <c:v>595395.26020188094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EA0-454B-9ED7-0630C83FEB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44207200"/>
        <c:axId val="2144308672"/>
      </c:lineChart>
      <c:catAx>
        <c:axId val="2144207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44308672"/>
        <c:crosses val="autoZero"/>
        <c:auto val="1"/>
        <c:lblAlgn val="ctr"/>
        <c:lblOffset val="100"/>
        <c:noMultiLvlLbl val="0"/>
      </c:catAx>
      <c:valAx>
        <c:axId val="2144308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442072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436950146627568"/>
          <c:y val="0.95118412759771087"/>
          <c:w val="0.26152492668621702"/>
          <c:h val="4.881587240228909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438150</xdr:colOff>
      <xdr:row>3</xdr:row>
      <xdr:rowOff>101600</xdr:rowOff>
    </xdr:from>
    <xdr:to>
      <xdr:col>31</xdr:col>
      <xdr:colOff>711200</xdr:colOff>
      <xdr:row>44</xdr:row>
      <xdr:rowOff>127000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7A66A2E8-9E7C-85EE-A88D-703FE161C13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72736</xdr:colOff>
      <xdr:row>1</xdr:row>
      <xdr:rowOff>15009</xdr:rowOff>
    </xdr:from>
    <xdr:to>
      <xdr:col>25</xdr:col>
      <xdr:colOff>726209</xdr:colOff>
      <xdr:row>53</xdr:row>
      <xdr:rowOff>108527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3900783-27CE-AB61-7892-2ED24449D6D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717550</xdr:colOff>
      <xdr:row>1</xdr:row>
      <xdr:rowOff>196850</xdr:rowOff>
    </xdr:from>
    <xdr:to>
      <xdr:col>18</xdr:col>
      <xdr:colOff>584200</xdr:colOff>
      <xdr:row>28</xdr:row>
      <xdr:rowOff>190500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36AE01A-65DA-454E-D251-08ECA8952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723900</xdr:colOff>
      <xdr:row>30</xdr:row>
      <xdr:rowOff>107950</xdr:rowOff>
    </xdr:from>
    <xdr:to>
      <xdr:col>18</xdr:col>
      <xdr:colOff>457200</xdr:colOff>
      <xdr:row>62</xdr:row>
      <xdr:rowOff>76200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3FF87EE4-3AD6-CC44-683B-EC67B58B090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FE0669-CCA9-3A4C-88B7-3798D0335E98}">
  <dimension ref="A1:E44"/>
  <sheetViews>
    <sheetView topLeftCell="A21" workbookViewId="0">
      <selection activeCell="B44" sqref="B44"/>
    </sheetView>
  </sheetViews>
  <sheetFormatPr baseColWidth="10" defaultColWidth="11" defaultRowHeight="16" x14ac:dyDescent="0.2"/>
  <cols>
    <col min="1" max="1" width="19.5" customWidth="1"/>
  </cols>
  <sheetData>
    <row r="1" spans="1:4" x14ac:dyDescent="0.2">
      <c r="A1" t="s">
        <v>0</v>
      </c>
      <c r="B1">
        <v>742141</v>
      </c>
      <c r="D1">
        <v>870000</v>
      </c>
    </row>
    <row r="3" spans="1:4" x14ac:dyDescent="0.2">
      <c r="A3" t="s">
        <v>1</v>
      </c>
      <c r="B3">
        <v>66191</v>
      </c>
      <c r="D3">
        <f>D1/B6</f>
        <v>77594.648456290655</v>
      </c>
    </row>
    <row r="4" spans="1:4" x14ac:dyDescent="0.2">
      <c r="A4" t="s">
        <v>2</v>
      </c>
      <c r="B4">
        <f>B3*15</f>
        <v>992865</v>
      </c>
    </row>
    <row r="6" spans="1:4" x14ac:dyDescent="0.2">
      <c r="A6" t="s">
        <v>3</v>
      </c>
      <c r="B6">
        <f>B1/B3</f>
        <v>11.212113429318185</v>
      </c>
    </row>
    <row r="7" spans="1:4" x14ac:dyDescent="0.2">
      <c r="A7" t="s">
        <v>4</v>
      </c>
      <c r="B7" s="1">
        <f>B3/(B1/100)</f>
        <v>8.9189251099184652</v>
      </c>
    </row>
    <row r="18" spans="1:5" x14ac:dyDescent="0.2">
      <c r="A18" t="s">
        <v>5</v>
      </c>
    </row>
    <row r="20" spans="1:5" x14ac:dyDescent="0.2">
      <c r="A20" s="3" t="s">
        <v>6</v>
      </c>
    </row>
    <row r="21" spans="1:5" x14ac:dyDescent="0.2">
      <c r="A21" t="s">
        <v>7</v>
      </c>
      <c r="B21">
        <v>7.15</v>
      </c>
    </row>
    <row r="22" spans="1:5" x14ac:dyDescent="0.2">
      <c r="A22" t="s">
        <v>8</v>
      </c>
      <c r="B22">
        <v>1</v>
      </c>
      <c r="C22">
        <v>2</v>
      </c>
      <c r="D22">
        <v>3</v>
      </c>
      <c r="E22">
        <v>4</v>
      </c>
    </row>
    <row r="23" spans="1:5" x14ac:dyDescent="0.2">
      <c r="A23" t="s">
        <v>9</v>
      </c>
    </row>
    <row r="24" spans="1:5" x14ac:dyDescent="0.2">
      <c r="A24">
        <v>500000</v>
      </c>
      <c r="B24" s="1">
        <f>($A24*$B$21%)*B$22*0.001</f>
        <v>35.750000000000007</v>
      </c>
      <c r="C24" s="1">
        <f>($A24*$B$21%)*C$22*0.001</f>
        <v>71.500000000000014</v>
      </c>
      <c r="D24" s="1">
        <f>($A24*$B$21%)*D$22*0.001</f>
        <v>107.25000000000003</v>
      </c>
      <c r="E24" s="1">
        <f>($A24*$B$21%)*E$22*0.001</f>
        <v>143.00000000000003</v>
      </c>
    </row>
    <row r="25" spans="1:5" x14ac:dyDescent="0.2">
      <c r="A25">
        <v>750000</v>
      </c>
      <c r="B25" s="1">
        <f t="shared" ref="B25:E27" si="0">($A25*$B$21%)*B$22*0.001</f>
        <v>53.625000000000007</v>
      </c>
      <c r="C25" s="1">
        <f t="shared" si="0"/>
        <v>107.25000000000001</v>
      </c>
      <c r="D25" s="1">
        <f t="shared" si="0"/>
        <v>160.87500000000003</v>
      </c>
      <c r="E25" s="1">
        <f t="shared" si="0"/>
        <v>214.50000000000003</v>
      </c>
    </row>
    <row r="26" spans="1:5" x14ac:dyDescent="0.2">
      <c r="A26">
        <v>1000000</v>
      </c>
      <c r="B26" s="1">
        <f t="shared" si="0"/>
        <v>71.500000000000014</v>
      </c>
      <c r="C26" s="1">
        <f t="shared" si="0"/>
        <v>143.00000000000003</v>
      </c>
      <c r="D26" s="1">
        <f t="shared" si="0"/>
        <v>214.50000000000006</v>
      </c>
      <c r="E26" s="1">
        <f t="shared" si="0"/>
        <v>286.00000000000006</v>
      </c>
    </row>
    <row r="27" spans="1:5" x14ac:dyDescent="0.2">
      <c r="A27">
        <v>1250000</v>
      </c>
      <c r="B27" s="1">
        <f t="shared" si="0"/>
        <v>89.375000000000014</v>
      </c>
      <c r="C27" s="1">
        <f t="shared" si="0"/>
        <v>178.75000000000003</v>
      </c>
      <c r="D27" s="1">
        <f t="shared" si="0"/>
        <v>268.12500000000006</v>
      </c>
      <c r="E27" s="1">
        <f t="shared" si="0"/>
        <v>357.50000000000006</v>
      </c>
    </row>
    <row r="28" spans="1:5" x14ac:dyDescent="0.2">
      <c r="B28" s="1"/>
      <c r="C28" s="1"/>
      <c r="D28" s="1"/>
      <c r="E28" s="1"/>
    </row>
    <row r="30" spans="1:5" x14ac:dyDescent="0.2">
      <c r="A30" s="3" t="s">
        <v>10</v>
      </c>
    </row>
    <row r="31" spans="1:5" x14ac:dyDescent="0.2">
      <c r="A31" t="s">
        <v>7</v>
      </c>
      <c r="B31">
        <v>7.15</v>
      </c>
    </row>
    <row r="32" spans="1:5" x14ac:dyDescent="0.2">
      <c r="A32" t="s">
        <v>8</v>
      </c>
      <c r="B32">
        <v>1</v>
      </c>
      <c r="C32">
        <v>2</v>
      </c>
      <c r="D32">
        <v>3</v>
      </c>
      <c r="E32">
        <v>4</v>
      </c>
    </row>
    <row r="33" spans="1:5" x14ac:dyDescent="0.2">
      <c r="A33" t="s">
        <v>9</v>
      </c>
    </row>
    <row r="34" spans="1:5" x14ac:dyDescent="0.2">
      <c r="A34">
        <v>500000</v>
      </c>
      <c r="B34" s="1">
        <f>(($A34*$B$21%)*B$22*0.001)/365</f>
        <v>9.7945205479452069E-2</v>
      </c>
      <c r="C34" s="1">
        <f t="shared" ref="C34:E34" si="1">(($A34*$B$21%)*C$22*0.001)/365</f>
        <v>0.19589041095890414</v>
      </c>
      <c r="D34" s="1">
        <f t="shared" si="1"/>
        <v>0.29383561643835626</v>
      </c>
      <c r="E34" s="1">
        <f t="shared" si="1"/>
        <v>0.39178082191780828</v>
      </c>
    </row>
    <row r="35" spans="1:5" x14ac:dyDescent="0.2">
      <c r="A35">
        <v>750000</v>
      </c>
      <c r="B35" s="1">
        <f t="shared" ref="B35:E37" si="2">(($A35*$B$21%)*B$22*0.001)/365</f>
        <v>0.1469178082191781</v>
      </c>
      <c r="C35" s="1">
        <f t="shared" si="2"/>
        <v>0.29383561643835621</v>
      </c>
      <c r="D35" s="1">
        <f t="shared" si="2"/>
        <v>0.44075342465753431</v>
      </c>
      <c r="E35" s="1">
        <f t="shared" si="2"/>
        <v>0.58767123287671241</v>
      </c>
    </row>
    <row r="36" spans="1:5" x14ac:dyDescent="0.2">
      <c r="A36">
        <v>1000000</v>
      </c>
      <c r="B36" s="1">
        <f t="shared" si="2"/>
        <v>0.19589041095890414</v>
      </c>
      <c r="C36" s="1">
        <f t="shared" si="2"/>
        <v>0.39178082191780828</v>
      </c>
      <c r="D36" s="1">
        <f t="shared" si="2"/>
        <v>0.58767123287671252</v>
      </c>
      <c r="E36" s="1">
        <f t="shared" si="2"/>
        <v>0.78356164383561655</v>
      </c>
    </row>
    <row r="37" spans="1:5" x14ac:dyDescent="0.2">
      <c r="A37">
        <v>1250000</v>
      </c>
      <c r="B37" s="1">
        <f t="shared" si="2"/>
        <v>0.24486301369863017</v>
      </c>
      <c r="C37" s="1">
        <f t="shared" si="2"/>
        <v>0.48972602739726034</v>
      </c>
      <c r="D37" s="1">
        <f t="shared" si="2"/>
        <v>0.73458904109589052</v>
      </c>
      <c r="E37" s="1">
        <f t="shared" si="2"/>
        <v>0.97945205479452069</v>
      </c>
    </row>
    <row r="40" spans="1:5" x14ac:dyDescent="0.2">
      <c r="A40" s="3" t="s">
        <v>11</v>
      </c>
    </row>
    <row r="41" spans="1:5" x14ac:dyDescent="0.2">
      <c r="A41" t="s">
        <v>7</v>
      </c>
      <c r="B41">
        <v>7.15</v>
      </c>
    </row>
    <row r="42" spans="1:5" x14ac:dyDescent="0.2">
      <c r="A42" t="s">
        <v>12</v>
      </c>
      <c r="B42" s="2">
        <v>74603242</v>
      </c>
    </row>
    <row r="43" spans="1:5" x14ac:dyDescent="0.2">
      <c r="B43">
        <v>1</v>
      </c>
      <c r="C43">
        <v>2</v>
      </c>
      <c r="D43">
        <v>3</v>
      </c>
      <c r="E43">
        <v>4</v>
      </c>
    </row>
    <row r="44" spans="1:5" x14ac:dyDescent="0.2">
      <c r="B44" s="1">
        <f>$B$42*(B43*0.001)</f>
        <v>74603.241999999998</v>
      </c>
      <c r="C44" s="1">
        <f>$B$42*(C43*0.001)</f>
        <v>149206.484</v>
      </c>
      <c r="D44" s="1">
        <f>$B$42*(D43*0.001)</f>
        <v>223809.726</v>
      </c>
      <c r="E44" s="1">
        <f>$B$42*(E43*0.001)</f>
        <v>298412.96799999999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FE7E26-124C-8942-941C-ECB0105921F1}">
  <dimension ref="A1:CI170"/>
  <sheetViews>
    <sheetView topLeftCell="P1" zoomScale="90" zoomScaleNormal="90" workbookViewId="0">
      <selection activeCell="BC11" sqref="BC11"/>
    </sheetView>
  </sheetViews>
  <sheetFormatPr baseColWidth="10" defaultColWidth="11" defaultRowHeight="16" x14ac:dyDescent="0.2"/>
  <cols>
    <col min="2" max="2" width="18.1640625" customWidth="1"/>
    <col min="3" max="3" width="15.33203125" customWidth="1"/>
    <col min="4" max="8" width="14" customWidth="1"/>
    <col min="23" max="23" width="3.1640625" customWidth="1"/>
    <col min="24" max="82" width="3.6640625" customWidth="1"/>
  </cols>
  <sheetData>
    <row r="1" spans="1:82" x14ac:dyDescent="0.2">
      <c r="A1" s="3" t="s">
        <v>11</v>
      </c>
      <c r="G1" t="s">
        <v>27</v>
      </c>
    </row>
    <row r="2" spans="1:82" x14ac:dyDescent="0.2">
      <c r="A2" t="s">
        <v>7</v>
      </c>
      <c r="B2">
        <v>7.15</v>
      </c>
    </row>
    <row r="3" spans="1:82" x14ac:dyDescent="0.2">
      <c r="A3" t="s">
        <v>12</v>
      </c>
      <c r="B3">
        <v>74603242</v>
      </c>
      <c r="G3" t="s">
        <v>28</v>
      </c>
    </row>
    <row r="4" spans="1:82" x14ac:dyDescent="0.2">
      <c r="B4">
        <v>1</v>
      </c>
      <c r="C4">
        <v>2</v>
      </c>
      <c r="D4">
        <v>3</v>
      </c>
      <c r="E4">
        <v>4</v>
      </c>
      <c r="G4" t="s">
        <v>29</v>
      </c>
      <c r="K4" s="6" t="s">
        <v>13</v>
      </c>
      <c r="L4" s="6"/>
    </row>
    <row r="5" spans="1:82" x14ac:dyDescent="0.2">
      <c r="B5" s="1">
        <f>$B$3*(B4*0.001)</f>
        <v>74603.241999999998</v>
      </c>
      <c r="C5" s="1">
        <f t="shared" ref="C5:E5" si="0">$B$3*(C4*0.001)</f>
        <v>149206.484</v>
      </c>
      <c r="D5" s="1">
        <f t="shared" si="0"/>
        <v>223809.726</v>
      </c>
      <c r="E5" s="1">
        <f t="shared" si="0"/>
        <v>298412.96799999999</v>
      </c>
      <c r="F5" s="1"/>
      <c r="G5" s="1"/>
      <c r="H5" s="1"/>
      <c r="K5" s="7" t="s">
        <v>14</v>
      </c>
      <c r="L5" s="7"/>
    </row>
    <row r="7" spans="1:82" x14ac:dyDescent="0.2">
      <c r="K7" s="3" t="s">
        <v>73</v>
      </c>
      <c r="L7" s="3" t="s">
        <v>74</v>
      </c>
      <c r="M7" s="3" t="s">
        <v>16</v>
      </c>
      <c r="N7" s="3" t="s">
        <v>17</v>
      </c>
      <c r="O7" s="3" t="s">
        <v>17</v>
      </c>
      <c r="P7" s="3" t="s">
        <v>18</v>
      </c>
      <c r="Q7" s="3" t="s">
        <v>19</v>
      </c>
      <c r="R7" s="3" t="s">
        <v>19</v>
      </c>
      <c r="S7" s="3" t="s">
        <v>20</v>
      </c>
    </row>
    <row r="8" spans="1:82" ht="34" x14ac:dyDescent="0.2">
      <c r="A8" t="s">
        <v>21</v>
      </c>
      <c r="J8" s="5" t="s">
        <v>22</v>
      </c>
      <c r="K8" s="2">
        <v>870000</v>
      </c>
      <c r="L8" s="2">
        <v>870000</v>
      </c>
      <c r="M8">
        <v>300000</v>
      </c>
      <c r="N8">
        <v>180000</v>
      </c>
      <c r="O8">
        <v>180000</v>
      </c>
      <c r="P8">
        <v>350000</v>
      </c>
      <c r="Q8">
        <v>300000</v>
      </c>
      <c r="T8" s="4" t="s">
        <v>23</v>
      </c>
    </row>
    <row r="9" spans="1:82" ht="34" x14ac:dyDescent="0.2">
      <c r="A9" s="3" t="s">
        <v>24</v>
      </c>
      <c r="B9" s="3"/>
      <c r="C9" s="3"/>
      <c r="F9" t="s">
        <v>37</v>
      </c>
      <c r="I9" t="s">
        <v>21</v>
      </c>
      <c r="J9" s="5" t="s">
        <v>25</v>
      </c>
      <c r="K9" s="2">
        <f>K8*8.92%</f>
        <v>77604</v>
      </c>
      <c r="L9" s="2">
        <v>77604</v>
      </c>
      <c r="M9" s="2">
        <f t="shared" ref="M9:Q9" si="1">M8*8.92%</f>
        <v>26760</v>
      </c>
      <c r="N9" s="2">
        <f t="shared" si="1"/>
        <v>16056</v>
      </c>
      <c r="O9" s="2">
        <v>16056</v>
      </c>
      <c r="P9" s="2">
        <f t="shared" si="1"/>
        <v>31220</v>
      </c>
      <c r="Q9" s="2">
        <f t="shared" si="1"/>
        <v>26760</v>
      </c>
      <c r="R9" s="2"/>
      <c r="S9" s="2"/>
      <c r="T9" s="2">
        <f>SUM(K9:Q9)</f>
        <v>272060</v>
      </c>
    </row>
    <row r="10" spans="1:82" x14ac:dyDescent="0.2">
      <c r="A10" s="8" t="s">
        <v>26</v>
      </c>
      <c r="B10" s="1">
        <f>B5</f>
        <v>74603.241999999998</v>
      </c>
      <c r="C10" s="1">
        <f t="shared" ref="C10:E10" si="2">C5</f>
        <v>149206.484</v>
      </c>
      <c r="D10" s="1">
        <f t="shared" si="2"/>
        <v>223809.726</v>
      </c>
      <c r="E10" s="1">
        <f t="shared" si="2"/>
        <v>298412.96799999999</v>
      </c>
      <c r="F10" s="1"/>
      <c r="G10" s="1"/>
      <c r="H10" s="9">
        <v>2022</v>
      </c>
      <c r="I10" s="9">
        <v>1</v>
      </c>
      <c r="K10" s="6"/>
      <c r="L10" s="15"/>
      <c r="M10" s="6"/>
      <c r="S10">
        <v>20000</v>
      </c>
      <c r="T10" s="2">
        <f>SUM(K10:S10)</f>
        <v>20000</v>
      </c>
      <c r="V10" t="s">
        <v>73</v>
      </c>
      <c r="W10" s="38"/>
      <c r="X10" s="38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P10" s="38"/>
      <c r="AQ10" s="38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N10" s="38"/>
      <c r="BO10" s="38"/>
      <c r="BP10" s="7"/>
      <c r="BQ10" s="7"/>
      <c r="BR10" s="7"/>
      <c r="BS10" s="7"/>
      <c r="BT10" s="7"/>
      <c r="BU10" s="7"/>
      <c r="BV10" s="7"/>
      <c r="BW10" s="7"/>
      <c r="BX10" s="7"/>
      <c r="BY10" s="7"/>
      <c r="BZ10" s="7"/>
      <c r="CA10" s="7"/>
      <c r="CB10" s="7"/>
      <c r="CC10" s="7"/>
      <c r="CD10" s="7"/>
    </row>
    <row r="11" spans="1:82" x14ac:dyDescent="0.2">
      <c r="A11">
        <v>2</v>
      </c>
      <c r="B11" s="1">
        <f>B10+B$5</f>
        <v>149206.484</v>
      </c>
      <c r="C11" s="1">
        <f t="shared" ref="C11:E11" si="3">C10+C$5</f>
        <v>298412.96799999999</v>
      </c>
      <c r="D11" s="1">
        <f t="shared" si="3"/>
        <v>447619.45199999999</v>
      </c>
      <c r="E11" s="1">
        <f t="shared" si="3"/>
        <v>596825.93599999999</v>
      </c>
      <c r="F11" s="1"/>
      <c r="G11" s="1"/>
      <c r="H11" s="9">
        <v>2023</v>
      </c>
      <c r="I11" s="9">
        <v>2</v>
      </c>
      <c r="K11" s="2"/>
      <c r="L11" s="34"/>
      <c r="M11" s="7">
        <v>26760</v>
      </c>
      <c r="P11" s="6"/>
      <c r="T11" s="2">
        <f t="shared" ref="T11:T68" si="4">SUM(K11:S11)</f>
        <v>26760</v>
      </c>
      <c r="V11" t="s">
        <v>74</v>
      </c>
      <c r="AE11" s="38"/>
      <c r="AF11" s="38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BB11" s="38"/>
      <c r="BC11" s="38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</row>
    <row r="12" spans="1:82" x14ac:dyDescent="0.2">
      <c r="A12">
        <v>3</v>
      </c>
      <c r="B12" s="1">
        <f t="shared" ref="B12:B24" si="5">B11+B$5</f>
        <v>223809.726</v>
      </c>
      <c r="C12" s="1">
        <f t="shared" ref="C12:C24" si="6">C11+C$5</f>
        <v>447619.45199999999</v>
      </c>
      <c r="D12" s="1">
        <f t="shared" ref="D12:D24" si="7">D11+D$5</f>
        <v>671429.17799999996</v>
      </c>
      <c r="E12" s="1">
        <f t="shared" ref="E12:E24" si="8">E11+E$5</f>
        <v>895238.90399999998</v>
      </c>
      <c r="F12" s="1"/>
      <c r="G12" s="1"/>
      <c r="H12" s="9">
        <v>2024</v>
      </c>
      <c r="I12" s="9">
        <v>3</v>
      </c>
      <c r="K12" s="7">
        <v>77604</v>
      </c>
      <c r="L12" s="15"/>
      <c r="M12" s="2">
        <v>26760</v>
      </c>
      <c r="N12" s="6"/>
      <c r="P12" s="7">
        <v>32781</v>
      </c>
      <c r="T12" s="2">
        <f t="shared" si="4"/>
        <v>137145</v>
      </c>
      <c r="V12" t="s">
        <v>16</v>
      </c>
      <c r="W12" s="6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P12" s="38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K12" s="38"/>
      <c r="BL12" s="7"/>
      <c r="BM12" s="7"/>
      <c r="BN12" s="7"/>
      <c r="BO12" s="7"/>
      <c r="BP12" s="7"/>
      <c r="BQ12" s="7"/>
      <c r="BR12" s="7"/>
      <c r="BS12" s="7"/>
      <c r="BT12" s="7"/>
      <c r="BU12" s="7"/>
      <c r="BV12" s="7"/>
      <c r="BW12" s="7"/>
      <c r="BX12" s="7"/>
      <c r="BY12" s="7"/>
      <c r="BZ12" s="7"/>
    </row>
    <row r="13" spans="1:82" x14ac:dyDescent="0.2">
      <c r="A13">
        <v>4</v>
      </c>
      <c r="B13" s="1">
        <f t="shared" si="5"/>
        <v>298412.96799999999</v>
      </c>
      <c r="C13" s="1">
        <f t="shared" si="6"/>
        <v>596825.93599999999</v>
      </c>
      <c r="D13" s="1">
        <f t="shared" si="7"/>
        <v>895238.90399999998</v>
      </c>
      <c r="E13" s="1">
        <f t="shared" si="8"/>
        <v>1193651.872</v>
      </c>
      <c r="F13" s="1"/>
      <c r="G13" s="1"/>
      <c r="H13" s="9">
        <v>2025</v>
      </c>
      <c r="I13" s="9">
        <v>4</v>
      </c>
      <c r="K13">
        <v>77604</v>
      </c>
      <c r="M13" s="2">
        <v>26760</v>
      </c>
      <c r="N13" s="7">
        <v>18587</v>
      </c>
      <c r="O13" s="15"/>
      <c r="P13">
        <v>32781</v>
      </c>
      <c r="T13" s="2">
        <f t="shared" si="4"/>
        <v>155732</v>
      </c>
      <c r="V13" t="s">
        <v>17</v>
      </c>
      <c r="Y13" s="6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P13" s="37"/>
      <c r="AQ13" s="15"/>
      <c r="AR13" s="15"/>
      <c r="AS13" s="15"/>
      <c r="AT13" s="15"/>
      <c r="AU13" s="15"/>
      <c r="AV13" s="15"/>
      <c r="AW13" s="15"/>
      <c r="AX13" s="15"/>
      <c r="AY13" s="15"/>
      <c r="AZ13" s="15"/>
      <c r="BA13" s="15"/>
      <c r="BB13" s="15"/>
      <c r="BC13" s="15"/>
      <c r="BD13" s="15"/>
      <c r="BE13" s="15"/>
    </row>
    <row r="14" spans="1:82" x14ac:dyDescent="0.2">
      <c r="A14">
        <v>5</v>
      </c>
      <c r="B14" s="1">
        <f t="shared" si="5"/>
        <v>373016.20999999996</v>
      </c>
      <c r="C14" s="1">
        <f t="shared" si="6"/>
        <v>746032.41999999993</v>
      </c>
      <c r="D14" s="1">
        <f t="shared" si="7"/>
        <v>1119048.6299999999</v>
      </c>
      <c r="E14" s="1">
        <f t="shared" si="8"/>
        <v>1492064.8399999999</v>
      </c>
      <c r="F14" s="1"/>
      <c r="G14" s="1"/>
      <c r="H14" s="9">
        <v>2026</v>
      </c>
      <c r="I14" s="9">
        <v>5</v>
      </c>
      <c r="K14">
        <v>77604</v>
      </c>
      <c r="M14" s="2">
        <v>26760</v>
      </c>
      <c r="N14">
        <v>18587</v>
      </c>
      <c r="O14" s="15"/>
      <c r="P14">
        <v>32781</v>
      </c>
      <c r="T14" s="2">
        <f t="shared" si="4"/>
        <v>155732</v>
      </c>
      <c r="V14" t="s">
        <v>17</v>
      </c>
      <c r="AM14" s="38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F14" s="38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</row>
    <row r="15" spans="1:82" x14ac:dyDescent="0.2">
      <c r="A15">
        <v>6</v>
      </c>
      <c r="B15" s="1">
        <f t="shared" si="5"/>
        <v>447619.45199999993</v>
      </c>
      <c r="C15" s="1">
        <f t="shared" si="6"/>
        <v>895238.90399999986</v>
      </c>
      <c r="D15" s="1">
        <f t="shared" si="7"/>
        <v>1342858.3559999999</v>
      </c>
      <c r="E15" s="1">
        <f t="shared" si="8"/>
        <v>1790477.8079999997</v>
      </c>
      <c r="F15" s="1"/>
      <c r="G15" s="1"/>
      <c r="H15" s="9">
        <v>2027</v>
      </c>
      <c r="I15" s="9">
        <v>6</v>
      </c>
      <c r="K15">
        <v>77604</v>
      </c>
      <c r="M15" s="2">
        <v>26760</v>
      </c>
      <c r="N15">
        <v>18587</v>
      </c>
      <c r="P15">
        <v>32781</v>
      </c>
      <c r="Q15" s="6"/>
      <c r="R15" s="15"/>
      <c r="S15">
        <v>25000</v>
      </c>
      <c r="T15" s="2">
        <f t="shared" si="4"/>
        <v>180732</v>
      </c>
      <c r="V15" t="s">
        <v>17</v>
      </c>
      <c r="AR15" s="38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N15" s="38"/>
      <c r="BO15" s="7"/>
      <c r="BP15" s="7"/>
      <c r="BQ15" s="7"/>
      <c r="BR15" s="7"/>
      <c r="BS15" s="7"/>
      <c r="BT15" s="7"/>
      <c r="BU15" s="7"/>
      <c r="BV15" s="7"/>
      <c r="BW15" s="7"/>
      <c r="BX15" s="7"/>
      <c r="BY15" s="7"/>
      <c r="BZ15" s="7"/>
      <c r="CA15" s="7"/>
      <c r="CB15" s="7"/>
      <c r="CC15" s="7"/>
    </row>
    <row r="16" spans="1:82" x14ac:dyDescent="0.2">
      <c r="A16">
        <v>7</v>
      </c>
      <c r="B16" s="1">
        <f t="shared" si="5"/>
        <v>522222.6939999999</v>
      </c>
      <c r="C16" s="1">
        <f t="shared" si="6"/>
        <v>1044445.3879999998</v>
      </c>
      <c r="D16" s="1">
        <f t="shared" si="7"/>
        <v>1566668.0819999999</v>
      </c>
      <c r="E16" s="1">
        <f t="shared" si="8"/>
        <v>2088890.7759999996</v>
      </c>
      <c r="F16" s="1"/>
      <c r="G16" s="1"/>
      <c r="H16" s="9">
        <v>2028</v>
      </c>
      <c r="I16" s="9">
        <v>7</v>
      </c>
      <c r="K16">
        <v>77604</v>
      </c>
      <c r="M16" s="2">
        <v>26760</v>
      </c>
      <c r="N16">
        <v>18587</v>
      </c>
      <c r="P16">
        <v>32781</v>
      </c>
      <c r="Q16" s="7">
        <v>35861</v>
      </c>
      <c r="R16" s="15"/>
      <c r="T16" s="2">
        <f t="shared" si="4"/>
        <v>191593</v>
      </c>
      <c r="V16" t="s">
        <v>18</v>
      </c>
      <c r="X16" s="6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U16" s="38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O16" s="38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</row>
    <row r="17" spans="1:87" x14ac:dyDescent="0.2">
      <c r="A17">
        <v>8</v>
      </c>
      <c r="B17" s="1">
        <f t="shared" si="5"/>
        <v>596825.93599999987</v>
      </c>
      <c r="C17" s="1">
        <f t="shared" si="6"/>
        <v>1193651.8719999997</v>
      </c>
      <c r="D17" s="1">
        <f t="shared" si="7"/>
        <v>1790477.808</v>
      </c>
      <c r="E17" s="1">
        <f t="shared" si="8"/>
        <v>2387303.7439999995</v>
      </c>
      <c r="F17" s="1"/>
      <c r="G17" s="1"/>
      <c r="H17" s="9">
        <v>2029</v>
      </c>
      <c r="I17" s="9">
        <v>8</v>
      </c>
      <c r="K17">
        <v>77604</v>
      </c>
      <c r="L17" s="6"/>
      <c r="M17" s="2">
        <v>26760</v>
      </c>
      <c r="N17">
        <v>18587</v>
      </c>
      <c r="P17">
        <v>32781</v>
      </c>
      <c r="Q17">
        <v>35861</v>
      </c>
      <c r="T17" s="2">
        <f t="shared" si="4"/>
        <v>191593</v>
      </c>
      <c r="V17" t="s">
        <v>19</v>
      </c>
      <c r="AB17" s="6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Z17" s="6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  <c r="BT17" s="38"/>
      <c r="BU17" s="7"/>
      <c r="BV17" s="7"/>
      <c r="BW17" s="7"/>
      <c r="BX17" s="7"/>
      <c r="BY17" s="7"/>
      <c r="BZ17" s="7"/>
      <c r="CA17" s="7"/>
      <c r="CB17" s="7"/>
      <c r="CC17" s="7"/>
      <c r="CD17" s="7"/>
      <c r="CE17" s="7"/>
      <c r="CF17" s="7"/>
      <c r="CG17" s="7"/>
      <c r="CH17" s="7"/>
      <c r="CI17" s="7"/>
    </row>
    <row r="18" spans="1:87" x14ac:dyDescent="0.2">
      <c r="A18">
        <v>9</v>
      </c>
      <c r="B18" s="1">
        <f t="shared" si="5"/>
        <v>671429.17799999984</v>
      </c>
      <c r="C18" s="1">
        <f t="shared" si="6"/>
        <v>1342858.3559999997</v>
      </c>
      <c r="D18" s="1">
        <f t="shared" si="7"/>
        <v>2014287.534</v>
      </c>
      <c r="E18" s="1">
        <f t="shared" si="8"/>
        <v>2685716.7119999994</v>
      </c>
      <c r="F18" s="1"/>
      <c r="G18" s="1"/>
      <c r="H18" s="9">
        <v>2030</v>
      </c>
      <c r="I18" s="9">
        <v>9</v>
      </c>
      <c r="K18">
        <v>77604</v>
      </c>
      <c r="M18" s="2">
        <v>26760</v>
      </c>
      <c r="N18">
        <v>18587</v>
      </c>
      <c r="P18">
        <v>32781</v>
      </c>
      <c r="Q18">
        <v>35861</v>
      </c>
      <c r="T18" s="2">
        <f t="shared" si="4"/>
        <v>191593</v>
      </c>
      <c r="V18" t="s">
        <v>19</v>
      </c>
      <c r="AN18" s="38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H18" s="6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7"/>
    </row>
    <row r="19" spans="1:87" x14ac:dyDescent="0.2">
      <c r="A19">
        <v>10</v>
      </c>
      <c r="B19" s="1">
        <f t="shared" si="5"/>
        <v>746032.41999999981</v>
      </c>
      <c r="C19" s="1">
        <f t="shared" si="6"/>
        <v>1492064.8399999996</v>
      </c>
      <c r="D19" s="1">
        <f t="shared" si="7"/>
        <v>2238097.2599999998</v>
      </c>
      <c r="E19" s="1">
        <f t="shared" si="8"/>
        <v>2984129.6799999992</v>
      </c>
      <c r="F19" s="1"/>
      <c r="G19" s="1"/>
      <c r="H19" s="9">
        <v>2031</v>
      </c>
      <c r="I19" s="9">
        <v>10</v>
      </c>
      <c r="K19">
        <v>77604</v>
      </c>
      <c r="L19" s="7">
        <v>114656</v>
      </c>
      <c r="M19" s="2">
        <v>26760</v>
      </c>
      <c r="N19">
        <v>18587</v>
      </c>
      <c r="P19">
        <v>32781</v>
      </c>
      <c r="Q19">
        <v>35861</v>
      </c>
      <c r="T19" s="2">
        <f t="shared" si="4"/>
        <v>306249</v>
      </c>
    </row>
    <row r="20" spans="1:87" x14ac:dyDescent="0.2">
      <c r="A20">
        <v>11</v>
      </c>
      <c r="B20" s="1">
        <f t="shared" si="5"/>
        <v>820635.66199999978</v>
      </c>
      <c r="C20" s="1">
        <f t="shared" si="6"/>
        <v>1641271.3239999996</v>
      </c>
      <c r="D20" s="1">
        <f t="shared" si="7"/>
        <v>2461906.9859999996</v>
      </c>
      <c r="E20" s="1">
        <f t="shared" si="8"/>
        <v>3282542.6479999991</v>
      </c>
      <c r="F20" s="1"/>
      <c r="G20" s="1"/>
      <c r="H20" s="9">
        <v>2032</v>
      </c>
      <c r="I20" s="9">
        <v>11</v>
      </c>
      <c r="K20">
        <v>77604</v>
      </c>
      <c r="L20" s="15">
        <v>114656</v>
      </c>
      <c r="M20" s="2">
        <v>26760</v>
      </c>
      <c r="N20">
        <v>18587</v>
      </c>
      <c r="P20">
        <v>32781</v>
      </c>
      <c r="Q20">
        <v>35861</v>
      </c>
      <c r="S20">
        <v>30000</v>
      </c>
      <c r="T20" s="2">
        <f t="shared" si="4"/>
        <v>336249</v>
      </c>
    </row>
    <row r="21" spans="1:87" x14ac:dyDescent="0.2">
      <c r="A21">
        <v>12</v>
      </c>
      <c r="B21" s="1">
        <f t="shared" si="5"/>
        <v>895238.90399999975</v>
      </c>
      <c r="C21" s="1">
        <f t="shared" si="6"/>
        <v>1790477.8079999995</v>
      </c>
      <c r="D21" s="1">
        <f t="shared" si="7"/>
        <v>2685716.7119999994</v>
      </c>
      <c r="E21" s="1">
        <f t="shared" si="8"/>
        <v>3580955.615999999</v>
      </c>
      <c r="F21" s="1"/>
      <c r="G21" s="1"/>
      <c r="H21" s="9">
        <v>2033</v>
      </c>
      <c r="I21" s="9">
        <v>12</v>
      </c>
      <c r="K21">
        <v>77604</v>
      </c>
      <c r="L21" s="15">
        <v>114656</v>
      </c>
      <c r="M21" s="2">
        <v>26760</v>
      </c>
      <c r="N21">
        <v>18587</v>
      </c>
      <c r="P21">
        <v>32781</v>
      </c>
      <c r="Q21">
        <v>35861</v>
      </c>
      <c r="T21" s="2">
        <f t="shared" si="4"/>
        <v>306249</v>
      </c>
    </row>
    <row r="22" spans="1:87" x14ac:dyDescent="0.2">
      <c r="A22">
        <v>13</v>
      </c>
      <c r="B22" s="1">
        <f t="shared" si="5"/>
        <v>969842.14599999972</v>
      </c>
      <c r="C22" s="1">
        <f t="shared" si="6"/>
        <v>1939684.2919999994</v>
      </c>
      <c r="D22" s="1">
        <f t="shared" si="7"/>
        <v>2909526.4379999992</v>
      </c>
      <c r="E22" s="1">
        <f t="shared" si="8"/>
        <v>3879368.5839999989</v>
      </c>
      <c r="F22" s="1"/>
      <c r="G22" s="1"/>
      <c r="H22" s="9">
        <v>2034</v>
      </c>
      <c r="I22" s="9">
        <v>13</v>
      </c>
      <c r="K22">
        <v>77604</v>
      </c>
      <c r="L22" s="15">
        <v>114656</v>
      </c>
      <c r="M22" s="2">
        <v>26760</v>
      </c>
      <c r="N22">
        <v>18587</v>
      </c>
      <c r="P22">
        <v>32781</v>
      </c>
      <c r="Q22">
        <v>35861</v>
      </c>
      <c r="T22" s="2">
        <f t="shared" si="4"/>
        <v>306249</v>
      </c>
    </row>
    <row r="23" spans="1:87" x14ac:dyDescent="0.2">
      <c r="A23">
        <v>14</v>
      </c>
      <c r="B23" s="1">
        <f t="shared" si="5"/>
        <v>1044445.3879999997</v>
      </c>
      <c r="C23" s="1">
        <f t="shared" si="6"/>
        <v>2088890.7759999994</v>
      </c>
      <c r="D23" s="1">
        <f t="shared" si="7"/>
        <v>3133336.1639999989</v>
      </c>
      <c r="E23" s="1">
        <f t="shared" si="8"/>
        <v>4177781.5519999987</v>
      </c>
      <c r="F23" s="1"/>
      <c r="G23" s="1"/>
      <c r="H23" s="9">
        <v>2035</v>
      </c>
      <c r="I23" s="9">
        <v>14</v>
      </c>
      <c r="K23">
        <v>77604</v>
      </c>
      <c r="L23" s="15">
        <v>114656</v>
      </c>
      <c r="M23" s="2">
        <v>26760</v>
      </c>
      <c r="N23">
        <v>18587</v>
      </c>
      <c r="P23">
        <v>32781</v>
      </c>
      <c r="Q23">
        <v>35861</v>
      </c>
      <c r="T23" s="2">
        <f t="shared" si="4"/>
        <v>306249</v>
      </c>
      <c r="W23">
        <v>22</v>
      </c>
      <c r="X23">
        <v>23</v>
      </c>
      <c r="Y23">
        <v>24</v>
      </c>
      <c r="Z23">
        <v>25</v>
      </c>
      <c r="AA23">
        <v>26</v>
      </c>
      <c r="AB23">
        <v>27</v>
      </c>
      <c r="AC23">
        <v>28</v>
      </c>
      <c r="AD23">
        <v>29</v>
      </c>
      <c r="AE23">
        <v>30</v>
      </c>
      <c r="AF23">
        <v>31</v>
      </c>
      <c r="AG23">
        <v>32</v>
      </c>
      <c r="AH23">
        <v>33</v>
      </c>
      <c r="AI23">
        <v>34</v>
      </c>
      <c r="AJ23">
        <v>35</v>
      </c>
      <c r="AK23">
        <v>36</v>
      </c>
      <c r="AL23">
        <v>37</v>
      </c>
      <c r="AM23">
        <v>38</v>
      </c>
      <c r="AN23">
        <v>39</v>
      </c>
      <c r="AO23">
        <v>40</v>
      </c>
      <c r="AP23">
        <v>41</v>
      </c>
      <c r="AQ23">
        <v>42</v>
      </c>
      <c r="AR23">
        <v>43</v>
      </c>
      <c r="AS23">
        <v>44</v>
      </c>
      <c r="AT23">
        <v>45</v>
      </c>
      <c r="AU23">
        <v>46</v>
      </c>
      <c r="AV23">
        <v>47</v>
      </c>
      <c r="AW23">
        <v>48</v>
      </c>
      <c r="AX23">
        <v>49</v>
      </c>
      <c r="AY23">
        <v>50</v>
      </c>
      <c r="AZ23">
        <v>51</v>
      </c>
      <c r="BA23">
        <v>52</v>
      </c>
      <c r="BB23">
        <v>53</v>
      </c>
      <c r="BC23">
        <v>54</v>
      </c>
      <c r="BD23">
        <v>55</v>
      </c>
      <c r="BE23">
        <v>56</v>
      </c>
      <c r="BF23">
        <v>57</v>
      </c>
      <c r="BG23">
        <v>58</v>
      </c>
      <c r="BH23">
        <v>59</v>
      </c>
      <c r="BI23">
        <v>60</v>
      </c>
      <c r="BJ23">
        <v>61</v>
      </c>
      <c r="BK23">
        <v>62</v>
      </c>
      <c r="BL23">
        <v>63</v>
      </c>
      <c r="BM23">
        <v>64</v>
      </c>
      <c r="BN23">
        <v>65</v>
      </c>
      <c r="BO23">
        <v>66</v>
      </c>
      <c r="BP23">
        <v>67</v>
      </c>
      <c r="BQ23">
        <v>68</v>
      </c>
      <c r="BR23">
        <v>69</v>
      </c>
      <c r="BS23">
        <v>70</v>
      </c>
      <c r="BT23">
        <v>71</v>
      </c>
      <c r="BU23">
        <v>72</v>
      </c>
      <c r="BV23">
        <v>73</v>
      </c>
      <c r="BW23">
        <v>74</v>
      </c>
      <c r="BX23">
        <v>75</v>
      </c>
      <c r="BY23">
        <v>76</v>
      </c>
      <c r="BZ23">
        <v>77</v>
      </c>
      <c r="CA23">
        <v>78</v>
      </c>
      <c r="CB23">
        <v>79</v>
      </c>
      <c r="CC23">
        <v>80</v>
      </c>
      <c r="CD23">
        <v>81</v>
      </c>
    </row>
    <row r="24" spans="1:87" x14ac:dyDescent="0.2">
      <c r="A24">
        <v>15</v>
      </c>
      <c r="B24" s="1">
        <f t="shared" si="5"/>
        <v>1119048.6299999997</v>
      </c>
      <c r="C24" s="1">
        <f t="shared" si="6"/>
        <v>2238097.2599999993</v>
      </c>
      <c r="D24" s="1">
        <f t="shared" si="7"/>
        <v>3357145.8899999987</v>
      </c>
      <c r="E24" s="1">
        <f t="shared" si="8"/>
        <v>4476194.5199999986</v>
      </c>
      <c r="F24" s="1"/>
      <c r="G24" s="1"/>
      <c r="H24" s="9">
        <v>2036</v>
      </c>
      <c r="I24" s="9">
        <v>15</v>
      </c>
      <c r="K24">
        <v>77604</v>
      </c>
      <c r="L24" s="15">
        <v>114656</v>
      </c>
      <c r="M24" s="2">
        <v>26760</v>
      </c>
      <c r="N24">
        <v>18587</v>
      </c>
      <c r="P24">
        <v>32781</v>
      </c>
      <c r="Q24">
        <v>35861</v>
      </c>
      <c r="T24" s="2">
        <f t="shared" si="4"/>
        <v>306249</v>
      </c>
    </row>
    <row r="25" spans="1:87" x14ac:dyDescent="0.2">
      <c r="A25">
        <v>16</v>
      </c>
      <c r="B25" s="1">
        <f t="shared" ref="B25:B29" si="9">B24+B$5</f>
        <v>1193651.8719999997</v>
      </c>
      <c r="C25" s="1">
        <f t="shared" ref="C25:C29" si="10">C24+C$5</f>
        <v>2387303.7439999995</v>
      </c>
      <c r="D25" s="1">
        <f t="shared" ref="D25:D29" si="11">D24+D$5</f>
        <v>3580955.6159999985</v>
      </c>
      <c r="E25" s="1">
        <f t="shared" ref="E25:E29" si="12">E24+E$5</f>
        <v>4774607.487999999</v>
      </c>
      <c r="F25" s="1"/>
      <c r="G25" s="1"/>
      <c r="H25" s="9">
        <v>2037</v>
      </c>
      <c r="I25" s="9">
        <v>16</v>
      </c>
      <c r="K25">
        <v>77604</v>
      </c>
      <c r="L25" s="15">
        <v>114656</v>
      </c>
      <c r="M25" s="2">
        <v>26760</v>
      </c>
      <c r="N25">
        <v>18587</v>
      </c>
      <c r="P25">
        <v>32781</v>
      </c>
      <c r="Q25">
        <v>35861</v>
      </c>
      <c r="T25" s="2">
        <f t="shared" si="4"/>
        <v>306249</v>
      </c>
    </row>
    <row r="26" spans="1:87" x14ac:dyDescent="0.2">
      <c r="A26">
        <v>17</v>
      </c>
      <c r="B26" s="1">
        <f t="shared" si="9"/>
        <v>1268255.1139999998</v>
      </c>
      <c r="C26" s="1">
        <f t="shared" si="10"/>
        <v>2536510.2279999997</v>
      </c>
      <c r="D26" s="1">
        <f t="shared" si="11"/>
        <v>3804765.3419999983</v>
      </c>
      <c r="E26" s="1">
        <f t="shared" si="12"/>
        <v>5073020.4559999993</v>
      </c>
      <c r="F26" s="1"/>
      <c r="G26" s="1"/>
      <c r="H26" s="9">
        <v>2038</v>
      </c>
      <c r="I26" s="9">
        <v>17</v>
      </c>
      <c r="K26">
        <v>77604</v>
      </c>
      <c r="L26" s="15">
        <v>114656</v>
      </c>
      <c r="N26">
        <v>18587</v>
      </c>
      <c r="O26" s="6"/>
      <c r="P26">
        <v>32781</v>
      </c>
      <c r="Q26">
        <v>35861</v>
      </c>
      <c r="S26">
        <v>35000</v>
      </c>
      <c r="T26" s="2">
        <f t="shared" si="4"/>
        <v>314489</v>
      </c>
    </row>
    <row r="27" spans="1:87" x14ac:dyDescent="0.2">
      <c r="A27">
        <v>18</v>
      </c>
      <c r="B27" s="1">
        <f t="shared" si="9"/>
        <v>1342858.3559999999</v>
      </c>
      <c r="C27" s="1">
        <f t="shared" si="10"/>
        <v>2685716.7119999998</v>
      </c>
      <c r="D27" s="1">
        <f t="shared" si="11"/>
        <v>4028575.0679999981</v>
      </c>
      <c r="E27" s="1">
        <f t="shared" si="12"/>
        <v>5371433.4239999996</v>
      </c>
      <c r="F27" s="1"/>
      <c r="G27" s="1"/>
      <c r="H27" s="9">
        <v>2039</v>
      </c>
      <c r="I27" s="9">
        <v>18</v>
      </c>
      <c r="L27" s="15">
        <v>114656</v>
      </c>
      <c r="N27">
        <v>18587</v>
      </c>
      <c r="O27" s="7">
        <v>42601</v>
      </c>
      <c r="P27">
        <v>32781</v>
      </c>
      <c r="Q27">
        <v>35861</v>
      </c>
      <c r="R27" s="6"/>
      <c r="T27" s="2">
        <f t="shared" si="4"/>
        <v>244486</v>
      </c>
    </row>
    <row r="28" spans="1:87" x14ac:dyDescent="0.2">
      <c r="A28">
        <v>19</v>
      </c>
      <c r="B28" s="1">
        <f t="shared" si="9"/>
        <v>1417461.598</v>
      </c>
      <c r="C28" s="1">
        <f t="shared" si="10"/>
        <v>2834923.196</v>
      </c>
      <c r="D28" s="1">
        <f t="shared" si="11"/>
        <v>4252384.7939999979</v>
      </c>
      <c r="E28" s="1">
        <f t="shared" si="12"/>
        <v>5669846.392</v>
      </c>
      <c r="F28" s="1"/>
      <c r="G28" s="1"/>
      <c r="H28" s="9">
        <v>2040</v>
      </c>
      <c r="I28" s="9">
        <v>19</v>
      </c>
      <c r="L28" s="15">
        <v>114656</v>
      </c>
      <c r="O28">
        <v>42601</v>
      </c>
      <c r="Q28">
        <v>35861</v>
      </c>
      <c r="R28" s="7">
        <v>58414</v>
      </c>
      <c r="T28" s="2">
        <f t="shared" si="4"/>
        <v>251532</v>
      </c>
    </row>
    <row r="29" spans="1:87" x14ac:dyDescent="0.2">
      <c r="A29">
        <v>20</v>
      </c>
      <c r="B29" s="1">
        <f t="shared" si="9"/>
        <v>1492064.84</v>
      </c>
      <c r="C29" s="1">
        <f t="shared" si="10"/>
        <v>2984129.68</v>
      </c>
      <c r="D29" s="1">
        <f t="shared" si="11"/>
        <v>4476194.5199999977</v>
      </c>
      <c r="E29" s="1">
        <f t="shared" si="12"/>
        <v>5968259.3600000003</v>
      </c>
      <c r="F29" s="1"/>
      <c r="G29" s="1"/>
      <c r="H29" s="9">
        <v>2041</v>
      </c>
      <c r="I29" s="9">
        <v>20</v>
      </c>
      <c r="K29" s="6"/>
      <c r="L29" s="15">
        <v>114656</v>
      </c>
      <c r="M29" s="6"/>
      <c r="O29">
        <v>42601</v>
      </c>
      <c r="Q29">
        <v>35861</v>
      </c>
      <c r="R29">
        <v>58414</v>
      </c>
      <c r="T29" s="2">
        <f t="shared" si="4"/>
        <v>251532</v>
      </c>
    </row>
    <row r="30" spans="1:87" x14ac:dyDescent="0.2">
      <c r="A30">
        <v>21</v>
      </c>
      <c r="B30" s="1">
        <f t="shared" ref="B30:B39" si="13">B29+B$5</f>
        <v>1566668.0820000002</v>
      </c>
      <c r="C30" s="1">
        <f t="shared" ref="C30:C39" si="14">C29+C$5</f>
        <v>3133336.1640000003</v>
      </c>
      <c r="D30" s="1">
        <f t="shared" ref="D30:D39" si="15">D29+D$5</f>
        <v>4700004.2459999975</v>
      </c>
      <c r="E30" s="1">
        <f t="shared" ref="E30:E39" si="16">E29+E$5</f>
        <v>6266672.3280000007</v>
      </c>
      <c r="F30" s="1"/>
      <c r="G30" s="1"/>
      <c r="H30" s="9">
        <v>2042</v>
      </c>
      <c r="I30" s="9">
        <v>21</v>
      </c>
      <c r="L30" s="15">
        <v>114656</v>
      </c>
      <c r="M30" s="7">
        <v>71002</v>
      </c>
      <c r="O30">
        <v>42601</v>
      </c>
      <c r="Q30">
        <v>35861</v>
      </c>
      <c r="R30">
        <v>58414</v>
      </c>
      <c r="S30">
        <v>40000</v>
      </c>
      <c r="T30" s="2">
        <f t="shared" si="4"/>
        <v>362534</v>
      </c>
    </row>
    <row r="31" spans="1:87" x14ac:dyDescent="0.2">
      <c r="A31">
        <v>22</v>
      </c>
      <c r="B31" s="1">
        <f t="shared" si="13"/>
        <v>1641271.3240000003</v>
      </c>
      <c r="C31" s="1">
        <f t="shared" si="14"/>
        <v>3282542.6480000005</v>
      </c>
      <c r="D31" s="1">
        <f t="shared" si="15"/>
        <v>4923813.9719999973</v>
      </c>
      <c r="E31" s="1">
        <f t="shared" si="16"/>
        <v>6565085.296000001</v>
      </c>
      <c r="F31" s="1"/>
      <c r="G31" s="1"/>
      <c r="H31" s="9">
        <v>2043</v>
      </c>
      <c r="I31" s="9">
        <v>22</v>
      </c>
      <c r="K31" s="7">
        <v>206000</v>
      </c>
      <c r="L31" s="15">
        <v>114656</v>
      </c>
      <c r="M31">
        <v>71002</v>
      </c>
      <c r="N31" s="35"/>
      <c r="O31">
        <v>42601</v>
      </c>
      <c r="Q31">
        <v>35861</v>
      </c>
      <c r="R31">
        <v>58414</v>
      </c>
      <c r="T31" s="2">
        <f t="shared" si="4"/>
        <v>528534</v>
      </c>
    </row>
    <row r="32" spans="1:87" x14ac:dyDescent="0.2">
      <c r="A32">
        <v>23</v>
      </c>
      <c r="B32" s="1">
        <f t="shared" si="13"/>
        <v>1715874.5660000003</v>
      </c>
      <c r="C32" s="1">
        <f t="shared" si="14"/>
        <v>3431749.1320000007</v>
      </c>
      <c r="D32" s="1">
        <f t="shared" si="15"/>
        <v>5147623.6979999971</v>
      </c>
      <c r="E32" s="1">
        <f t="shared" si="16"/>
        <v>6863498.2640000014</v>
      </c>
      <c r="F32" s="1"/>
      <c r="G32" s="1"/>
      <c r="H32" s="9">
        <v>2044</v>
      </c>
      <c r="I32" s="9">
        <v>23</v>
      </c>
      <c r="K32">
        <v>206000</v>
      </c>
      <c r="L32" s="15">
        <v>114656</v>
      </c>
      <c r="M32">
        <v>71002</v>
      </c>
      <c r="N32" s="7">
        <v>46968</v>
      </c>
      <c r="O32">
        <v>42601</v>
      </c>
      <c r="R32">
        <v>58414</v>
      </c>
      <c r="T32" s="2">
        <f t="shared" si="4"/>
        <v>539641</v>
      </c>
    </row>
    <row r="33" spans="1:20" x14ac:dyDescent="0.2">
      <c r="A33">
        <v>24</v>
      </c>
      <c r="B33" s="1">
        <f t="shared" si="13"/>
        <v>1790477.8080000004</v>
      </c>
      <c r="C33" s="1">
        <f t="shared" si="14"/>
        <v>3580955.6160000009</v>
      </c>
      <c r="D33" s="1">
        <f t="shared" si="15"/>
        <v>5371433.4239999969</v>
      </c>
      <c r="E33" s="1">
        <f t="shared" si="16"/>
        <v>7161911.2320000017</v>
      </c>
      <c r="F33" s="1"/>
      <c r="G33" s="1"/>
      <c r="H33" s="9">
        <v>2045</v>
      </c>
      <c r="I33" s="9">
        <v>24</v>
      </c>
      <c r="K33">
        <v>206000</v>
      </c>
      <c r="L33" s="15">
        <v>114656</v>
      </c>
      <c r="M33">
        <v>71002</v>
      </c>
      <c r="N33">
        <v>46968</v>
      </c>
      <c r="O33">
        <v>42601</v>
      </c>
      <c r="R33">
        <v>58414</v>
      </c>
      <c r="T33" s="2">
        <f t="shared" si="4"/>
        <v>539641</v>
      </c>
    </row>
    <row r="34" spans="1:20" x14ac:dyDescent="0.2">
      <c r="A34">
        <v>25</v>
      </c>
      <c r="B34" s="1">
        <f t="shared" si="13"/>
        <v>1865081.0500000005</v>
      </c>
      <c r="C34" s="1">
        <f t="shared" si="14"/>
        <v>3730162.100000001</v>
      </c>
      <c r="D34" s="1">
        <f t="shared" si="15"/>
        <v>5595243.1499999966</v>
      </c>
      <c r="E34" s="1">
        <f t="shared" si="16"/>
        <v>7460324.200000002</v>
      </c>
      <c r="F34" s="1"/>
      <c r="G34" s="1"/>
      <c r="H34" s="9">
        <v>2046</v>
      </c>
      <c r="I34" s="9">
        <v>25</v>
      </c>
      <c r="K34">
        <v>206000</v>
      </c>
      <c r="M34">
        <v>71002</v>
      </c>
      <c r="N34">
        <v>46968</v>
      </c>
      <c r="O34">
        <v>42601</v>
      </c>
      <c r="P34" s="6"/>
      <c r="R34">
        <v>58414</v>
      </c>
      <c r="S34">
        <v>45000</v>
      </c>
      <c r="T34" s="2">
        <f t="shared" si="4"/>
        <v>469985</v>
      </c>
    </row>
    <row r="35" spans="1:20" x14ac:dyDescent="0.2">
      <c r="A35">
        <v>26</v>
      </c>
      <c r="B35" s="1">
        <f t="shared" si="13"/>
        <v>1939684.2920000006</v>
      </c>
      <c r="C35" s="1">
        <f t="shared" si="14"/>
        <v>3879368.5840000012</v>
      </c>
      <c r="D35" s="1">
        <f t="shared" si="15"/>
        <v>5819052.8759999964</v>
      </c>
      <c r="E35" s="1">
        <f t="shared" si="16"/>
        <v>7758737.1680000024</v>
      </c>
      <c r="F35" s="1"/>
      <c r="G35" s="1"/>
      <c r="H35" s="9">
        <v>2047</v>
      </c>
      <c r="I35" s="9">
        <v>26</v>
      </c>
      <c r="K35">
        <v>206000</v>
      </c>
      <c r="M35">
        <v>71002</v>
      </c>
      <c r="N35">
        <v>46968</v>
      </c>
      <c r="O35">
        <v>42601</v>
      </c>
      <c r="P35" s="7">
        <v>92993</v>
      </c>
      <c r="R35">
        <v>58414</v>
      </c>
      <c r="T35" s="2">
        <f t="shared" si="4"/>
        <v>517978</v>
      </c>
    </row>
    <row r="36" spans="1:20" x14ac:dyDescent="0.2">
      <c r="A36">
        <v>27</v>
      </c>
      <c r="B36" s="1">
        <f t="shared" si="13"/>
        <v>2014287.5340000007</v>
      </c>
      <c r="C36" s="1">
        <f t="shared" si="14"/>
        <v>4028575.0680000014</v>
      </c>
      <c r="D36" s="1">
        <f t="shared" si="15"/>
        <v>6042862.6019999962</v>
      </c>
      <c r="E36" s="1">
        <f t="shared" si="16"/>
        <v>8057150.1360000027</v>
      </c>
      <c r="F36" s="1"/>
      <c r="G36" s="1"/>
      <c r="H36" s="9">
        <v>2048</v>
      </c>
      <c r="I36" s="9">
        <v>27</v>
      </c>
      <c r="K36">
        <v>206000</v>
      </c>
      <c r="M36">
        <v>71002</v>
      </c>
      <c r="N36">
        <v>46968</v>
      </c>
      <c r="O36">
        <v>42601</v>
      </c>
      <c r="P36">
        <v>92993</v>
      </c>
      <c r="R36">
        <v>58414</v>
      </c>
      <c r="T36" s="2">
        <f t="shared" si="4"/>
        <v>517978</v>
      </c>
    </row>
    <row r="37" spans="1:20" x14ac:dyDescent="0.2">
      <c r="A37">
        <v>28</v>
      </c>
      <c r="B37" s="1">
        <f t="shared" si="13"/>
        <v>2088890.7760000008</v>
      </c>
      <c r="C37" s="1">
        <f t="shared" si="14"/>
        <v>4177781.5520000015</v>
      </c>
      <c r="D37" s="1">
        <f t="shared" si="15"/>
        <v>6266672.327999996</v>
      </c>
      <c r="E37" s="1">
        <f t="shared" si="16"/>
        <v>8355563.1040000031</v>
      </c>
      <c r="F37" s="1"/>
      <c r="G37" s="1"/>
      <c r="H37" s="9">
        <v>2049</v>
      </c>
      <c r="I37" s="9">
        <v>28</v>
      </c>
      <c r="K37">
        <v>206000</v>
      </c>
      <c r="M37">
        <v>71002</v>
      </c>
      <c r="N37">
        <v>46968</v>
      </c>
      <c r="O37">
        <v>42601</v>
      </c>
      <c r="P37">
        <v>92993</v>
      </c>
      <c r="R37">
        <v>58414</v>
      </c>
      <c r="T37" s="2">
        <f t="shared" si="4"/>
        <v>517978</v>
      </c>
    </row>
    <row r="38" spans="1:20" x14ac:dyDescent="0.2">
      <c r="A38">
        <v>29</v>
      </c>
      <c r="B38" s="1">
        <f t="shared" si="13"/>
        <v>2163494.0180000006</v>
      </c>
      <c r="C38" s="1">
        <f t="shared" si="14"/>
        <v>4326988.0360000012</v>
      </c>
      <c r="D38" s="1">
        <f t="shared" si="15"/>
        <v>6490482.0539999958</v>
      </c>
      <c r="E38" s="1">
        <f t="shared" si="16"/>
        <v>8653976.0720000025</v>
      </c>
      <c r="F38" s="1"/>
      <c r="G38" s="1"/>
      <c r="H38" s="9">
        <v>2050</v>
      </c>
      <c r="I38" s="9">
        <v>29</v>
      </c>
      <c r="K38">
        <v>206000</v>
      </c>
      <c r="M38">
        <v>71002</v>
      </c>
      <c r="N38">
        <v>46968</v>
      </c>
      <c r="O38">
        <v>42601</v>
      </c>
      <c r="P38">
        <v>92993</v>
      </c>
      <c r="R38">
        <v>58414</v>
      </c>
      <c r="T38" s="2">
        <f t="shared" si="4"/>
        <v>517978</v>
      </c>
    </row>
    <row r="39" spans="1:20" x14ac:dyDescent="0.2">
      <c r="A39">
        <v>30</v>
      </c>
      <c r="B39" s="1">
        <f t="shared" si="13"/>
        <v>2238097.2600000007</v>
      </c>
      <c r="C39" s="1">
        <f t="shared" si="14"/>
        <v>4476194.5200000014</v>
      </c>
      <c r="D39" s="1">
        <f t="shared" si="15"/>
        <v>6714291.7799999956</v>
      </c>
      <c r="E39" s="1">
        <f t="shared" si="16"/>
        <v>8952389.0400000028</v>
      </c>
      <c r="F39" s="1"/>
      <c r="G39" s="1"/>
      <c r="H39" s="9">
        <v>2051</v>
      </c>
      <c r="I39" s="9">
        <v>30</v>
      </c>
      <c r="K39">
        <v>206000</v>
      </c>
      <c r="M39">
        <v>71002</v>
      </c>
      <c r="N39">
        <v>46968</v>
      </c>
      <c r="O39">
        <v>42601</v>
      </c>
      <c r="P39">
        <v>92993</v>
      </c>
      <c r="Q39" s="6"/>
      <c r="R39">
        <v>58414</v>
      </c>
      <c r="S39">
        <v>50000</v>
      </c>
      <c r="T39" s="2">
        <f t="shared" si="4"/>
        <v>567978</v>
      </c>
    </row>
    <row r="40" spans="1:20" x14ac:dyDescent="0.2">
      <c r="H40" s="9">
        <v>2052</v>
      </c>
      <c r="I40" s="9">
        <v>31</v>
      </c>
      <c r="K40">
        <v>206000</v>
      </c>
      <c r="M40">
        <v>71002</v>
      </c>
      <c r="N40">
        <v>46968</v>
      </c>
      <c r="O40">
        <v>42601</v>
      </c>
      <c r="P40">
        <v>92993</v>
      </c>
      <c r="Q40" s="7">
        <v>115655</v>
      </c>
      <c r="R40">
        <v>58414</v>
      </c>
      <c r="T40" s="2">
        <f t="shared" si="4"/>
        <v>633633</v>
      </c>
    </row>
    <row r="41" spans="1:20" x14ac:dyDescent="0.2">
      <c r="H41" s="9">
        <v>2053</v>
      </c>
      <c r="I41" s="9">
        <v>32</v>
      </c>
      <c r="K41">
        <v>206000</v>
      </c>
      <c r="L41" s="6"/>
      <c r="M41">
        <v>71002</v>
      </c>
      <c r="N41">
        <v>46968</v>
      </c>
      <c r="O41">
        <v>42601</v>
      </c>
      <c r="P41">
        <v>92993</v>
      </c>
      <c r="Q41">
        <v>115655</v>
      </c>
      <c r="R41">
        <v>58414</v>
      </c>
      <c r="T41" s="2">
        <f t="shared" si="4"/>
        <v>633633</v>
      </c>
    </row>
    <row r="42" spans="1:20" x14ac:dyDescent="0.2">
      <c r="H42" s="9">
        <v>2054</v>
      </c>
      <c r="I42" s="9">
        <v>33</v>
      </c>
      <c r="K42">
        <v>206000</v>
      </c>
      <c r="M42">
        <v>71002</v>
      </c>
      <c r="N42">
        <v>46968</v>
      </c>
      <c r="P42">
        <v>92993</v>
      </c>
      <c r="Q42">
        <v>115655</v>
      </c>
      <c r="R42">
        <v>58414</v>
      </c>
      <c r="T42" s="2">
        <f t="shared" si="4"/>
        <v>591032</v>
      </c>
    </row>
    <row r="43" spans="1:20" x14ac:dyDescent="0.2">
      <c r="H43" s="9">
        <v>2055</v>
      </c>
      <c r="I43" s="9">
        <v>34</v>
      </c>
      <c r="K43">
        <v>206000</v>
      </c>
      <c r="L43" s="36">
        <v>369779</v>
      </c>
      <c r="M43">
        <v>71002</v>
      </c>
      <c r="N43">
        <v>46968</v>
      </c>
      <c r="P43">
        <v>92993</v>
      </c>
      <c r="Q43">
        <v>115655</v>
      </c>
      <c r="T43" s="2">
        <f t="shared" si="4"/>
        <v>902397</v>
      </c>
    </row>
    <row r="44" spans="1:20" x14ac:dyDescent="0.2">
      <c r="A44" s="3" t="s">
        <v>30</v>
      </c>
      <c r="F44" s="3" t="s">
        <v>37</v>
      </c>
      <c r="G44" s="3"/>
      <c r="H44" s="9">
        <v>2056</v>
      </c>
      <c r="I44" s="9">
        <v>35</v>
      </c>
      <c r="K44">
        <v>206000</v>
      </c>
      <c r="L44">
        <v>369779</v>
      </c>
      <c r="M44">
        <v>71002</v>
      </c>
      <c r="N44">
        <v>46968</v>
      </c>
      <c r="P44">
        <v>92993</v>
      </c>
      <c r="Q44">
        <v>115655</v>
      </c>
      <c r="S44">
        <v>55000</v>
      </c>
      <c r="T44" s="2">
        <f t="shared" si="4"/>
        <v>957397</v>
      </c>
    </row>
    <row r="45" spans="1:20" x14ac:dyDescent="0.2">
      <c r="A45">
        <v>1</v>
      </c>
      <c r="B45" s="1">
        <f>B$5-$T10</f>
        <v>54603.241999999998</v>
      </c>
      <c r="C45" s="1">
        <f>C$5-$T10</f>
        <v>129206.484</v>
      </c>
      <c r="D45" s="1">
        <f>D$5-$T10</f>
        <v>203809.726</v>
      </c>
      <c r="E45" s="1">
        <f>E$5-$T10</f>
        <v>278412.96799999999</v>
      </c>
      <c r="F45" s="1">
        <f>$B$5-$T$10</f>
        <v>54603.241999999998</v>
      </c>
      <c r="G45" s="1"/>
      <c r="H45" s="9">
        <v>2057</v>
      </c>
      <c r="I45" s="9">
        <v>36</v>
      </c>
      <c r="K45">
        <v>206000</v>
      </c>
      <c r="L45">
        <v>369779</v>
      </c>
      <c r="N45">
        <v>46968</v>
      </c>
      <c r="O45" s="6"/>
      <c r="P45">
        <v>92993</v>
      </c>
      <c r="Q45">
        <v>115655</v>
      </c>
      <c r="T45" s="2">
        <f t="shared" si="4"/>
        <v>831395</v>
      </c>
    </row>
    <row r="46" spans="1:20" x14ac:dyDescent="0.2">
      <c r="A46">
        <v>2</v>
      </c>
      <c r="B46" s="1">
        <f>(B45+B$5)-$T11</f>
        <v>102446.484</v>
      </c>
      <c r="C46" s="1">
        <f>(C45+C$5)-$T11</f>
        <v>251652.96799999999</v>
      </c>
      <c r="D46" s="1">
        <f>(D45+D$5)-$T11</f>
        <v>400859.45199999999</v>
      </c>
      <c r="E46" s="1">
        <f>(E45+E$5)-$T11</f>
        <v>550065.93599999999</v>
      </c>
      <c r="F46" s="1">
        <f>(F45+C$5)-$T11</f>
        <v>177049.726</v>
      </c>
      <c r="G46" s="1"/>
      <c r="H46" s="9">
        <v>2058</v>
      </c>
      <c r="I46" s="9">
        <v>37</v>
      </c>
      <c r="L46">
        <v>369779</v>
      </c>
      <c r="N46">
        <v>46968</v>
      </c>
      <c r="O46" s="7">
        <v>97643</v>
      </c>
      <c r="P46">
        <v>92993</v>
      </c>
      <c r="Q46">
        <v>115655</v>
      </c>
      <c r="T46" s="2">
        <f t="shared" si="4"/>
        <v>723038</v>
      </c>
    </row>
    <row r="47" spans="1:20" x14ac:dyDescent="0.2">
      <c r="A47">
        <v>3</v>
      </c>
      <c r="B47" s="1">
        <f>(B46+B$5)-$T12</f>
        <v>39904.725999999995</v>
      </c>
      <c r="C47" s="1">
        <f>(C46+C$5)-$T12</f>
        <v>263714.45199999999</v>
      </c>
      <c r="D47" s="1">
        <f>(D46+D$5)-$T12</f>
        <v>487524.17799999996</v>
      </c>
      <c r="E47" s="1">
        <f>(E46+E$5)-$T12</f>
        <v>711333.90399999998</v>
      </c>
      <c r="F47" s="1">
        <f>(F46+D$5)-$T12</f>
        <v>263714.45199999999</v>
      </c>
      <c r="G47" s="1"/>
      <c r="H47" s="9">
        <v>2059</v>
      </c>
      <c r="I47" s="9">
        <v>38</v>
      </c>
      <c r="L47">
        <v>369779</v>
      </c>
      <c r="O47">
        <v>97643</v>
      </c>
      <c r="P47">
        <v>92993</v>
      </c>
      <c r="Q47">
        <v>115655</v>
      </c>
      <c r="R47" s="6"/>
      <c r="T47" s="2">
        <f t="shared" si="4"/>
        <v>676070</v>
      </c>
    </row>
    <row r="48" spans="1:20" x14ac:dyDescent="0.2">
      <c r="A48">
        <v>4</v>
      </c>
      <c r="B48" s="1">
        <f>(B47+B$5)-$T13</f>
        <v>-41224.032000000007</v>
      </c>
      <c r="C48" s="1">
        <f>(C47+C$5)-$T13</f>
        <v>257188.93599999999</v>
      </c>
      <c r="D48" s="1">
        <f>(D47+D$5)-$T13</f>
        <v>555601.90399999998</v>
      </c>
      <c r="E48" s="1">
        <f>(E47+E$5)-$T13</f>
        <v>854014.87199999997</v>
      </c>
      <c r="F48" s="1">
        <f>(F47+D$5)-$T13</f>
        <v>331792.17799999996</v>
      </c>
      <c r="G48" s="1"/>
      <c r="H48" s="9">
        <v>2060</v>
      </c>
      <c r="I48" s="9">
        <v>39</v>
      </c>
      <c r="L48">
        <v>369779</v>
      </c>
      <c r="O48">
        <v>97643</v>
      </c>
      <c r="P48">
        <v>92993</v>
      </c>
      <c r="Q48">
        <v>115655</v>
      </c>
      <c r="R48" s="7">
        <v>170875</v>
      </c>
      <c r="T48" s="2">
        <f t="shared" si="4"/>
        <v>846945</v>
      </c>
    </row>
    <row r="49" spans="1:20" x14ac:dyDescent="0.2">
      <c r="A49">
        <v>5</v>
      </c>
      <c r="B49" s="1">
        <f>(B48+B$5)-$T14</f>
        <v>-122352.79000000001</v>
      </c>
      <c r="C49" s="1">
        <f>(C48+C$5)-$T14</f>
        <v>250663.41999999998</v>
      </c>
      <c r="D49" s="1">
        <f>(D48+D$5)-$T14</f>
        <v>623679.63</v>
      </c>
      <c r="E49" s="1">
        <f>(E48+E$5)-$T14</f>
        <v>996695.83999999985</v>
      </c>
      <c r="F49" s="1">
        <f>(F48+D$5)-$T14</f>
        <v>399869.90399999998</v>
      </c>
      <c r="G49" s="1"/>
      <c r="H49" s="9">
        <v>2061</v>
      </c>
      <c r="I49" s="9">
        <v>40</v>
      </c>
      <c r="L49">
        <v>369779</v>
      </c>
      <c r="O49">
        <v>97643</v>
      </c>
      <c r="P49">
        <v>92993</v>
      </c>
      <c r="Q49">
        <v>115655</v>
      </c>
      <c r="R49">
        <v>170875</v>
      </c>
      <c r="S49">
        <v>60000</v>
      </c>
      <c r="T49" s="2">
        <f t="shared" si="4"/>
        <v>906945</v>
      </c>
    </row>
    <row r="50" spans="1:20" x14ac:dyDescent="0.2">
      <c r="A50">
        <v>6</v>
      </c>
      <c r="B50" s="1">
        <f>(B49+B$5)-$T15</f>
        <v>-228481.54800000001</v>
      </c>
      <c r="C50" s="1">
        <f>(C49+C$5)-$T15</f>
        <v>219137.90399999998</v>
      </c>
      <c r="D50" s="1">
        <f>(D49+D$5)-$T15</f>
        <v>666757.35600000003</v>
      </c>
      <c r="E50" s="1">
        <f>(E49+E$5)-$T15</f>
        <v>1114376.8079999997</v>
      </c>
      <c r="F50" s="1">
        <f>(F49+D$5)-$T15</f>
        <v>442947.63</v>
      </c>
      <c r="G50" s="1"/>
      <c r="H50" s="9">
        <v>2062</v>
      </c>
      <c r="I50" s="9">
        <v>41</v>
      </c>
      <c r="L50">
        <v>369779</v>
      </c>
      <c r="M50" s="6"/>
      <c r="O50">
        <v>97643</v>
      </c>
      <c r="Q50">
        <v>115655</v>
      </c>
      <c r="R50">
        <v>170875</v>
      </c>
      <c r="T50" s="2">
        <f t="shared" si="4"/>
        <v>753952</v>
      </c>
    </row>
    <row r="51" spans="1:20" x14ac:dyDescent="0.2">
      <c r="A51">
        <v>7</v>
      </c>
      <c r="B51" s="1">
        <f>(B50+B$5)-$T16</f>
        <v>-345471.30599999998</v>
      </c>
      <c r="C51" s="1">
        <f>(C50+C$5)-$T16</f>
        <v>176751.38799999998</v>
      </c>
      <c r="D51" s="1">
        <f>(D50+D$5)-$T16</f>
        <v>698974.08200000005</v>
      </c>
      <c r="E51" s="1">
        <f>(E50+E$5)-$T16</f>
        <v>1221196.7759999996</v>
      </c>
      <c r="F51" s="1">
        <f>(F50+D$5)-$T16</f>
        <v>475164.35600000003</v>
      </c>
      <c r="G51" s="1"/>
      <c r="H51" s="9">
        <v>2063</v>
      </c>
      <c r="I51" s="9">
        <v>42</v>
      </c>
      <c r="L51">
        <v>369779</v>
      </c>
      <c r="M51" s="7">
        <v>197810</v>
      </c>
      <c r="O51">
        <v>97643</v>
      </c>
      <c r="Q51">
        <v>115655</v>
      </c>
      <c r="R51">
        <v>170875</v>
      </c>
      <c r="T51" s="2">
        <f t="shared" si="4"/>
        <v>951762</v>
      </c>
    </row>
    <row r="52" spans="1:20" x14ac:dyDescent="0.2">
      <c r="A52">
        <v>8</v>
      </c>
      <c r="B52" s="1">
        <f>(B51+B$5)-$T17</f>
        <v>-462461.06400000001</v>
      </c>
      <c r="C52" s="1">
        <f>(C51+C$5)-$T17</f>
        <v>134364.87199999997</v>
      </c>
      <c r="D52" s="1">
        <f>(D51+D$5)-$T17</f>
        <v>731190.80800000008</v>
      </c>
      <c r="E52" s="1">
        <f>(E51+E$5)-$T17</f>
        <v>1328016.7439999995</v>
      </c>
      <c r="F52" s="1">
        <f>(F51+D$5)-$T17</f>
        <v>507381.08200000005</v>
      </c>
      <c r="G52" s="1"/>
      <c r="H52" s="9">
        <v>2064</v>
      </c>
      <c r="I52" s="9">
        <v>43</v>
      </c>
      <c r="L52">
        <v>369779</v>
      </c>
      <c r="M52">
        <v>197810</v>
      </c>
      <c r="O52">
        <v>97643</v>
      </c>
      <c r="Q52">
        <v>115655</v>
      </c>
      <c r="R52">
        <v>170875</v>
      </c>
      <c r="T52" s="2">
        <f>SUM(K52:S52)</f>
        <v>951762</v>
      </c>
    </row>
    <row r="53" spans="1:20" x14ac:dyDescent="0.2">
      <c r="A53">
        <v>9</v>
      </c>
      <c r="B53" s="1">
        <f>(B52+B$5)-$T18</f>
        <v>-579450.82200000004</v>
      </c>
      <c r="C53" s="1">
        <f>(C52+C$5)-$T18</f>
        <v>91978.355999999971</v>
      </c>
      <c r="D53" s="1">
        <f>(D52+D$5)-$T18</f>
        <v>763407.5340000001</v>
      </c>
      <c r="E53" s="1">
        <f>(E52+E$5)-$T18</f>
        <v>1434836.7119999994</v>
      </c>
      <c r="F53" s="1">
        <f>(F52+D$5)-$T18</f>
        <v>539597.80800000008</v>
      </c>
      <c r="G53" s="1"/>
      <c r="H53" s="9">
        <v>2065</v>
      </c>
      <c r="I53" s="9">
        <v>44</v>
      </c>
      <c r="K53" s="6"/>
      <c r="L53">
        <v>369779</v>
      </c>
      <c r="M53">
        <v>197810</v>
      </c>
      <c r="N53" s="6"/>
      <c r="O53">
        <v>97643</v>
      </c>
      <c r="Q53">
        <v>115655</v>
      </c>
      <c r="R53">
        <v>170875</v>
      </c>
      <c r="T53" s="2">
        <f>SUM(K53:S53)</f>
        <v>951762</v>
      </c>
    </row>
    <row r="54" spans="1:20" x14ac:dyDescent="0.2">
      <c r="A54">
        <v>10</v>
      </c>
      <c r="B54" s="1">
        <f>(B53+B$5)-$T19</f>
        <v>-811096.58000000007</v>
      </c>
      <c r="C54" s="1">
        <f>(C53+C$5)-$T19</f>
        <v>-65064.160000000033</v>
      </c>
      <c r="D54" s="1">
        <f>(D53+D$5)-$T19</f>
        <v>680968.26000000013</v>
      </c>
      <c r="E54" s="1">
        <f>(E53+E$5)-$T19</f>
        <v>1427000.6799999992</v>
      </c>
      <c r="F54" s="1">
        <f>(F53+D$5)-$T19</f>
        <v>457158.5340000001</v>
      </c>
      <c r="G54" s="1"/>
      <c r="H54" s="9">
        <v>2066</v>
      </c>
      <c r="I54" s="9">
        <v>45</v>
      </c>
      <c r="L54">
        <v>369779</v>
      </c>
      <c r="M54">
        <v>197810</v>
      </c>
      <c r="N54" s="7">
        <v>137394</v>
      </c>
      <c r="O54">
        <v>97643</v>
      </c>
      <c r="P54" s="6"/>
      <c r="Q54">
        <v>115655</v>
      </c>
      <c r="R54">
        <v>170875</v>
      </c>
      <c r="S54">
        <v>65000</v>
      </c>
      <c r="T54" s="2">
        <f>SUM(K54:S54)</f>
        <v>1154156</v>
      </c>
    </row>
    <row r="55" spans="1:20" x14ac:dyDescent="0.2">
      <c r="A55">
        <v>11</v>
      </c>
      <c r="B55" s="1">
        <f>(B54+B$5)-$T20</f>
        <v>-1072742.338</v>
      </c>
      <c r="C55" s="1">
        <f>(C54+C$5)-$T20</f>
        <v>-252106.67600000004</v>
      </c>
      <c r="D55" s="1">
        <f>(D54+D$5)-$T20</f>
        <v>568528.98600000015</v>
      </c>
      <c r="E55" s="1">
        <f>(E54+E$5)-$T20</f>
        <v>1389164.6479999991</v>
      </c>
      <c r="F55" s="1">
        <f>(F54+D$5)-$T20</f>
        <v>344719.26000000013</v>
      </c>
      <c r="G55" s="1"/>
      <c r="H55" s="9">
        <v>2067</v>
      </c>
      <c r="I55" s="9">
        <v>46</v>
      </c>
      <c r="K55" s="7">
        <v>664069</v>
      </c>
      <c r="L55">
        <v>369779</v>
      </c>
      <c r="M55">
        <v>197810</v>
      </c>
      <c r="N55">
        <v>137394</v>
      </c>
      <c r="O55">
        <v>97643</v>
      </c>
      <c r="P55" s="7">
        <v>280512</v>
      </c>
      <c r="R55">
        <v>170875</v>
      </c>
      <c r="T55" s="2">
        <f>SUM(K55:S55)</f>
        <v>1918082</v>
      </c>
    </row>
    <row r="56" spans="1:20" x14ac:dyDescent="0.2">
      <c r="A56">
        <v>12</v>
      </c>
      <c r="B56" s="1">
        <f>(B55+B$5)-$T21</f>
        <v>-1304388.0959999999</v>
      </c>
      <c r="C56" s="1">
        <f>(C55+C$5)-$T21</f>
        <v>-409149.19200000004</v>
      </c>
      <c r="D56" s="1">
        <f>(D55+D$5)-$T21</f>
        <v>486089.71200000017</v>
      </c>
      <c r="E56" s="1">
        <f>(E55+E$5)-$T21</f>
        <v>1381328.615999999</v>
      </c>
      <c r="F56" s="1">
        <f>(F55+D$5)-$T21</f>
        <v>262279.98600000015</v>
      </c>
      <c r="G56" s="1"/>
      <c r="H56" s="9">
        <v>2068</v>
      </c>
      <c r="I56" s="9">
        <v>47</v>
      </c>
      <c r="K56">
        <v>664069</v>
      </c>
      <c r="L56">
        <v>369779</v>
      </c>
      <c r="M56">
        <v>197810</v>
      </c>
      <c r="N56">
        <v>137394</v>
      </c>
      <c r="O56">
        <v>97643</v>
      </c>
      <c r="P56">
        <v>280512</v>
      </c>
      <c r="R56">
        <v>170875</v>
      </c>
      <c r="T56" s="2">
        <f>SUM(K56:S56)</f>
        <v>1918082</v>
      </c>
    </row>
    <row r="57" spans="1:20" x14ac:dyDescent="0.2">
      <c r="A57">
        <v>13</v>
      </c>
      <c r="B57" s="1">
        <f>(B56+B$5)-$T22</f>
        <v>-1536033.8539999998</v>
      </c>
      <c r="C57" s="1">
        <f>(C56+C$5)-$T22</f>
        <v>-566191.7080000001</v>
      </c>
      <c r="D57" s="1">
        <f>(D56+D$5)-$T22</f>
        <v>403650.4380000002</v>
      </c>
      <c r="E57" s="1">
        <f>(E56+E$5)-$T22</f>
        <v>1373492.5839999989</v>
      </c>
      <c r="F57" s="1">
        <f>(F56+D$5)-$T22</f>
        <v>179840.71200000017</v>
      </c>
      <c r="G57" s="1"/>
      <c r="H57" s="9">
        <v>2069</v>
      </c>
      <c r="I57" s="9">
        <v>48</v>
      </c>
      <c r="K57">
        <v>664069</v>
      </c>
      <c r="L57">
        <v>369779</v>
      </c>
      <c r="M57">
        <v>197810</v>
      </c>
      <c r="N57">
        <v>137394</v>
      </c>
      <c r="O57">
        <v>97643</v>
      </c>
      <c r="P57">
        <v>280512</v>
      </c>
      <c r="R57">
        <v>170875</v>
      </c>
      <c r="T57" s="2">
        <f>SUM(K57:S57)</f>
        <v>1918082</v>
      </c>
    </row>
    <row r="58" spans="1:20" x14ac:dyDescent="0.2">
      <c r="A58">
        <v>14</v>
      </c>
      <c r="B58" s="1">
        <f>(B57+B$5)-$T23</f>
        <v>-1767679.6119999997</v>
      </c>
      <c r="C58" s="1">
        <f>(C57+C$5)-$T23</f>
        <v>-723234.22400000016</v>
      </c>
      <c r="D58" s="1">
        <f>(D57+D$5)-$T23</f>
        <v>321211.16400000022</v>
      </c>
      <c r="E58" s="1">
        <f>(E57+E$5)-$T23</f>
        <v>1365656.5519999987</v>
      </c>
      <c r="F58" s="1">
        <f>(F57+D$5)-$T23</f>
        <v>97401.438000000198</v>
      </c>
      <c r="G58" s="1"/>
      <c r="H58" s="9">
        <v>2070</v>
      </c>
      <c r="I58" s="9">
        <v>49</v>
      </c>
      <c r="K58">
        <v>664069</v>
      </c>
      <c r="M58">
        <v>197810</v>
      </c>
      <c r="N58">
        <v>137394</v>
      </c>
      <c r="O58">
        <v>97643</v>
      </c>
      <c r="P58">
        <v>280512</v>
      </c>
      <c r="R58">
        <v>170875</v>
      </c>
      <c r="T58" s="2">
        <f>SUM(K58:S58)</f>
        <v>1548303</v>
      </c>
    </row>
    <row r="59" spans="1:20" x14ac:dyDescent="0.2">
      <c r="A59">
        <v>15</v>
      </c>
      <c r="B59" s="1">
        <f>(B58+B$5)-$T24</f>
        <v>-1999325.3699999996</v>
      </c>
      <c r="C59" s="1">
        <f>(C58+C$5)-$T24</f>
        <v>-880276.74000000022</v>
      </c>
      <c r="D59" s="1">
        <f>(D58+D$5)-$T24</f>
        <v>238771.89000000025</v>
      </c>
      <c r="E59" s="1">
        <f>(E58+E$5)-$T24</f>
        <v>1357820.5199999986</v>
      </c>
      <c r="F59" s="1">
        <f>(F58+D$5)-$T24</f>
        <v>14962.164000000223</v>
      </c>
      <c r="G59" s="1"/>
      <c r="H59" s="9">
        <v>2071</v>
      </c>
      <c r="I59" s="9">
        <v>50</v>
      </c>
      <c r="K59">
        <v>664069</v>
      </c>
      <c r="M59">
        <v>197810</v>
      </c>
      <c r="N59">
        <v>137394</v>
      </c>
      <c r="O59">
        <v>97643</v>
      </c>
      <c r="P59">
        <v>280512</v>
      </c>
      <c r="Q59" s="6"/>
      <c r="R59">
        <v>170875</v>
      </c>
      <c r="S59">
        <v>70000</v>
      </c>
      <c r="T59" s="2">
        <f t="shared" si="4"/>
        <v>1618303</v>
      </c>
    </row>
    <row r="60" spans="1:20" x14ac:dyDescent="0.2">
      <c r="A60">
        <v>16</v>
      </c>
      <c r="B60" s="1">
        <f>(B59+B$5)-$T25</f>
        <v>-2230971.1279999996</v>
      </c>
      <c r="C60" s="1">
        <f>(C59+C$5)-$T25</f>
        <v>-1037319.2560000003</v>
      </c>
      <c r="D60" s="1">
        <f>(D59+D$5)-$T25</f>
        <v>156332.61600000027</v>
      </c>
      <c r="E60" s="1">
        <f>(E59+E$5)-$T25</f>
        <v>1349984.4879999985</v>
      </c>
      <c r="F60" s="1">
        <f>(F59+D$5)-$T25</f>
        <v>-67477.109999999782</v>
      </c>
      <c r="G60" s="1"/>
      <c r="H60" s="9">
        <v>2072</v>
      </c>
      <c r="I60" s="9">
        <v>51</v>
      </c>
      <c r="K60">
        <v>664069</v>
      </c>
      <c r="M60">
        <v>197810</v>
      </c>
      <c r="N60">
        <v>137394</v>
      </c>
      <c r="O60">
        <v>97643</v>
      </c>
      <c r="P60">
        <v>280512</v>
      </c>
      <c r="Q60" s="7">
        <v>306868</v>
      </c>
      <c r="R60">
        <v>170875</v>
      </c>
      <c r="T60" s="2">
        <f t="shared" si="4"/>
        <v>1855171</v>
      </c>
    </row>
    <row r="61" spans="1:20" x14ac:dyDescent="0.2">
      <c r="A61">
        <v>17</v>
      </c>
      <c r="B61" s="1">
        <f>(B60+B$5)-$T26</f>
        <v>-2470856.8859999995</v>
      </c>
      <c r="C61" s="1">
        <f>(C60+C$5)-$T26</f>
        <v>-1202601.7720000003</v>
      </c>
      <c r="D61" s="1">
        <f>(D60+D$5)-$T26</f>
        <v>65653.342000000295</v>
      </c>
      <c r="E61" s="1">
        <f>(E60+E$5)-$T26</f>
        <v>1333908.4559999984</v>
      </c>
      <c r="F61" s="1">
        <f>(F60+D$5)-$T26</f>
        <v>-158156.38399999979</v>
      </c>
      <c r="G61" s="1"/>
      <c r="H61" s="9">
        <v>2073</v>
      </c>
      <c r="I61" s="9">
        <v>52</v>
      </c>
      <c r="K61">
        <v>664069</v>
      </c>
      <c r="M61">
        <v>197810</v>
      </c>
      <c r="N61">
        <v>137394</v>
      </c>
      <c r="P61">
        <v>280512</v>
      </c>
      <c r="Q61">
        <v>306868</v>
      </c>
      <c r="R61">
        <v>170875</v>
      </c>
      <c r="T61" s="2">
        <f t="shared" si="4"/>
        <v>1757528</v>
      </c>
    </row>
    <row r="62" spans="1:20" x14ac:dyDescent="0.2">
      <c r="A62">
        <v>18</v>
      </c>
      <c r="B62" s="1">
        <f>(B61+B$5)-$T27</f>
        <v>-2640739.6439999994</v>
      </c>
      <c r="C62" s="1">
        <f>(C61+C$5)-$T27</f>
        <v>-1297881.2880000004</v>
      </c>
      <c r="D62" s="1">
        <f>(D61+D$5)-$T27</f>
        <v>44977.068000000319</v>
      </c>
      <c r="E62" s="1">
        <f>(E61+E$5)-$T27</f>
        <v>1387835.4239999983</v>
      </c>
      <c r="F62" s="1">
        <f>(F61+D$5)-$T27</f>
        <v>-178832.65799999979</v>
      </c>
      <c r="G62" s="1"/>
      <c r="H62" s="9">
        <v>2074</v>
      </c>
      <c r="I62" s="9">
        <v>53</v>
      </c>
      <c r="K62">
        <v>664069</v>
      </c>
      <c r="L62" s="15"/>
      <c r="M62">
        <v>197810</v>
      </c>
      <c r="N62">
        <v>137394</v>
      </c>
      <c r="P62">
        <v>280512</v>
      </c>
      <c r="Q62">
        <v>306868</v>
      </c>
      <c r="R62">
        <v>170875</v>
      </c>
      <c r="T62" s="2">
        <f t="shared" si="4"/>
        <v>1757528</v>
      </c>
    </row>
    <row r="63" spans="1:20" x14ac:dyDescent="0.2">
      <c r="A63">
        <v>19</v>
      </c>
      <c r="B63" s="1">
        <f>(B62+B$5)-$T28</f>
        <v>-2817668.4019999993</v>
      </c>
      <c r="C63" s="1">
        <f>(C62+C$5)-$T28</f>
        <v>-1400206.8040000005</v>
      </c>
      <c r="D63" s="1">
        <f>(D62+D$5)-$T28</f>
        <v>17254.794000000344</v>
      </c>
      <c r="E63" s="1">
        <f>(E62+E$5)-$T28</f>
        <v>1434716.3919999981</v>
      </c>
      <c r="F63" s="1">
        <f>(F62+D$5)-$T28</f>
        <v>-206554.9319999998</v>
      </c>
      <c r="G63" s="1"/>
      <c r="H63" s="9">
        <v>2075</v>
      </c>
      <c r="I63" s="9">
        <v>54</v>
      </c>
      <c r="K63">
        <v>664069</v>
      </c>
      <c r="M63">
        <v>197810</v>
      </c>
      <c r="N63">
        <v>137394</v>
      </c>
      <c r="P63">
        <v>280512</v>
      </c>
      <c r="Q63">
        <v>306868</v>
      </c>
      <c r="T63" s="2">
        <f>SUM(K63:S63)</f>
        <v>1586653</v>
      </c>
    </row>
    <row r="64" spans="1:20" x14ac:dyDescent="0.2">
      <c r="A64">
        <v>20</v>
      </c>
      <c r="B64" s="1">
        <f>(B63+B$5)-$T29</f>
        <v>-2994597.1599999992</v>
      </c>
      <c r="C64" s="1">
        <f>(C63+C$5)-$T29</f>
        <v>-1502532.3200000005</v>
      </c>
      <c r="D64" s="1">
        <f>(D63+D$5)-$T29</f>
        <v>-10467.479999999661</v>
      </c>
      <c r="E64" s="1">
        <f>(E63+E$5)-$T29</f>
        <v>1481597.359999998</v>
      </c>
      <c r="F64" s="1">
        <f>(F63+D$5)-$T29</f>
        <v>-234277.2059999998</v>
      </c>
      <c r="G64" s="1"/>
      <c r="H64" s="9">
        <v>2076</v>
      </c>
      <c r="I64" s="9">
        <v>55</v>
      </c>
      <c r="K64">
        <v>664069</v>
      </c>
      <c r="L64" s="15"/>
      <c r="M64">
        <v>197810</v>
      </c>
      <c r="N64">
        <v>137394</v>
      </c>
      <c r="P64">
        <v>280512</v>
      </c>
      <c r="Q64">
        <v>306868</v>
      </c>
      <c r="S64">
        <v>75000</v>
      </c>
      <c r="T64" s="2">
        <f t="shared" si="4"/>
        <v>1661653</v>
      </c>
    </row>
    <row r="65" spans="1:20" x14ac:dyDescent="0.2">
      <c r="A65">
        <v>21</v>
      </c>
      <c r="B65" s="1">
        <f>(B64+B$5)-$T30</f>
        <v>-3282527.9179999991</v>
      </c>
      <c r="C65" s="1">
        <f>(C64+C$5)-$T30</f>
        <v>-1715859.8360000006</v>
      </c>
      <c r="D65" s="1">
        <f>(D64+D$5)-$T30</f>
        <v>-149191.75399999967</v>
      </c>
      <c r="E65" s="1">
        <f>(E64+E$5)-$T30</f>
        <v>1417476.3279999979</v>
      </c>
      <c r="F65" s="1">
        <f>(F64+D$5)-$T30</f>
        <v>-373001.47999999981</v>
      </c>
      <c r="G65" s="1"/>
      <c r="H65" s="9">
        <v>2077</v>
      </c>
      <c r="I65" s="9">
        <v>56</v>
      </c>
      <c r="K65">
        <v>664069</v>
      </c>
      <c r="M65">
        <v>197810</v>
      </c>
      <c r="N65">
        <v>137394</v>
      </c>
      <c r="P65">
        <v>280512</v>
      </c>
      <c r="Q65">
        <v>306868</v>
      </c>
      <c r="T65" s="2">
        <f t="shared" si="4"/>
        <v>1586653</v>
      </c>
    </row>
    <row r="66" spans="1:20" x14ac:dyDescent="0.2">
      <c r="A66">
        <v>22</v>
      </c>
      <c r="B66" s="1">
        <f>(B65+B$5)-$T31</f>
        <v>-3736458.675999999</v>
      </c>
      <c r="C66" s="1">
        <f>(C65+C$5)-$T31</f>
        <v>-2095187.3520000007</v>
      </c>
      <c r="D66" s="1">
        <f>(D65+D$5)-$T31</f>
        <v>-453916.0279999997</v>
      </c>
      <c r="E66" s="1">
        <f>(E65+E$5)-$T31</f>
        <v>1187355.2959999978</v>
      </c>
      <c r="F66" s="1">
        <f>(F65+D$5)-$T31</f>
        <v>-677725.75399999984</v>
      </c>
      <c r="G66" s="1"/>
      <c r="H66" s="9">
        <v>2078</v>
      </c>
      <c r="I66" s="9">
        <v>57</v>
      </c>
      <c r="K66">
        <v>664069</v>
      </c>
      <c r="N66">
        <v>137394</v>
      </c>
      <c r="P66">
        <v>280512</v>
      </c>
      <c r="Q66">
        <v>306868</v>
      </c>
      <c r="T66" s="2">
        <f t="shared" si="4"/>
        <v>1388843</v>
      </c>
    </row>
    <row r="67" spans="1:20" x14ac:dyDescent="0.2">
      <c r="A67">
        <v>23</v>
      </c>
      <c r="B67" s="1">
        <f>(B66+B$5)-$T44</f>
        <v>-4619252.4339999985</v>
      </c>
      <c r="C67" s="1">
        <f>(C66+C$5)-$T44</f>
        <v>-2903377.8680000007</v>
      </c>
      <c r="D67" s="1">
        <f>(D66+D$5)-$T44</f>
        <v>-1187503.3019999997</v>
      </c>
      <c r="E67" s="1">
        <f>(E66+E$5)-$T44</f>
        <v>528371.26399999764</v>
      </c>
      <c r="F67" s="1">
        <f>(F66+D$5)-$T32</f>
        <v>-993557.02799999982</v>
      </c>
      <c r="G67" s="1"/>
      <c r="H67" s="9">
        <v>2079</v>
      </c>
      <c r="I67" s="9">
        <v>58</v>
      </c>
      <c r="K67">
        <v>664069</v>
      </c>
      <c r="N67">
        <v>137394</v>
      </c>
      <c r="P67">
        <v>280512</v>
      </c>
      <c r="Q67">
        <v>306868</v>
      </c>
      <c r="T67" s="2">
        <f t="shared" si="4"/>
        <v>1388843</v>
      </c>
    </row>
    <row r="68" spans="1:20" x14ac:dyDescent="0.2">
      <c r="A68">
        <v>24</v>
      </c>
      <c r="B68" s="1">
        <f>(B67+B$5)-$T45</f>
        <v>-5376044.1919999989</v>
      </c>
      <c r="C68" s="1">
        <f>(C67+C$5)-$T45</f>
        <v>-3585566.3840000005</v>
      </c>
      <c r="D68" s="1">
        <f>(D67+D$5)-$T45</f>
        <v>-1795088.5759999997</v>
      </c>
      <c r="E68" s="1">
        <f>(E67+E$5)-$T45</f>
        <v>-4610.7680000023684</v>
      </c>
      <c r="F68" s="1">
        <f>(F67+D$5)-$T33</f>
        <v>-1309388.3019999997</v>
      </c>
      <c r="G68" s="1"/>
      <c r="H68" s="9">
        <v>2080</v>
      </c>
      <c r="I68" s="9">
        <v>59</v>
      </c>
      <c r="K68">
        <v>664069</v>
      </c>
      <c r="N68">
        <v>137394</v>
      </c>
      <c r="P68">
        <v>280512</v>
      </c>
      <c r="Q68">
        <v>306868</v>
      </c>
      <c r="T68" s="2">
        <f t="shared" si="4"/>
        <v>1388843</v>
      </c>
    </row>
    <row r="69" spans="1:20" x14ac:dyDescent="0.2">
      <c r="A69">
        <v>25</v>
      </c>
      <c r="B69" s="1">
        <f>(B68+B$5)-$T46</f>
        <v>-6024478.9499999993</v>
      </c>
      <c r="C69" s="1">
        <f>(C68+C$5)-$T46</f>
        <v>-4159397.9000000004</v>
      </c>
      <c r="D69" s="1">
        <f>(D68+D$5)-$T46</f>
        <v>-2294316.8499999996</v>
      </c>
      <c r="E69" s="1">
        <f>(E68+E$5)-$T46</f>
        <v>-429235.80000000237</v>
      </c>
      <c r="F69" s="1">
        <f>(F68+D$5)-$T34</f>
        <v>-1555563.5759999997</v>
      </c>
      <c r="G69" s="1"/>
      <c r="H69" s="9">
        <v>2081</v>
      </c>
      <c r="I69" s="9">
        <v>60</v>
      </c>
      <c r="K69">
        <v>664069</v>
      </c>
      <c r="P69">
        <v>280512</v>
      </c>
      <c r="Q69">
        <v>306868</v>
      </c>
      <c r="S69">
        <v>80000</v>
      </c>
      <c r="T69" s="2">
        <f>SUM(K69:S69)</f>
        <v>1331449</v>
      </c>
    </row>
    <row r="70" spans="1:20" x14ac:dyDescent="0.2">
      <c r="A70">
        <v>26</v>
      </c>
      <c r="B70" s="1">
        <f>(B69+B$5)-$T47</f>
        <v>-6625945.7079999996</v>
      </c>
      <c r="C70" s="1">
        <f>(C69+C$5)-$T47</f>
        <v>-4686261.4160000002</v>
      </c>
      <c r="D70" s="1">
        <f>(D69+D$5)-$T47</f>
        <v>-2746577.1239999998</v>
      </c>
      <c r="E70" s="1">
        <f>(E69+E$5)-$T47</f>
        <v>-806892.83200000238</v>
      </c>
      <c r="F70" s="1">
        <f>(F69+D$5)-$T35</f>
        <v>-1849731.8499999996</v>
      </c>
      <c r="G70" s="1"/>
      <c r="H70" s="1"/>
    </row>
    <row r="71" spans="1:20" x14ac:dyDescent="0.2">
      <c r="A71">
        <v>27</v>
      </c>
      <c r="B71" s="1">
        <f>(B70+B$5)-$T48</f>
        <v>-7398287.466</v>
      </c>
      <c r="C71" s="1">
        <f>(C70+C$5)-$T48</f>
        <v>-5383999.932</v>
      </c>
      <c r="D71" s="1">
        <f>(D70+D$5)-$T48</f>
        <v>-3369712.398</v>
      </c>
      <c r="E71" s="1">
        <f>(E70+E$5)-$T48</f>
        <v>-1355424.8640000024</v>
      </c>
      <c r="F71" s="1">
        <f>(F70+D$5)-$T36</f>
        <v>-2143900.1239999998</v>
      </c>
      <c r="G71" s="1"/>
      <c r="H71" s="1"/>
    </row>
    <row r="72" spans="1:20" x14ac:dyDescent="0.2">
      <c r="A72">
        <v>28</v>
      </c>
      <c r="B72" s="1">
        <f>(B71+B$5)-$T49</f>
        <v>-8230629.2240000004</v>
      </c>
      <c r="C72" s="1">
        <f>(C71+C$5)-$T49</f>
        <v>-6141738.4479999999</v>
      </c>
      <c r="D72" s="1">
        <f>(D71+D$5)-$T49</f>
        <v>-4052847.6720000003</v>
      </c>
      <c r="E72" s="1">
        <f>(E71+E$5)-$T49</f>
        <v>-1963956.8960000025</v>
      </c>
      <c r="F72" s="1">
        <f>(F71+D$5)-$T37</f>
        <v>-2438068.398</v>
      </c>
      <c r="G72" s="1"/>
      <c r="H72" s="1"/>
    </row>
    <row r="73" spans="1:20" x14ac:dyDescent="0.2">
      <c r="A73">
        <v>29</v>
      </c>
      <c r="B73" s="1">
        <f>(B72+B$5)-$T50</f>
        <v>-8909977.9820000008</v>
      </c>
      <c r="C73" s="1">
        <f>(C72+C$5)-$T50</f>
        <v>-6746483.9639999997</v>
      </c>
      <c r="D73" s="1">
        <f>(D72+D$5)-$T50</f>
        <v>-4582989.9460000005</v>
      </c>
      <c r="E73" s="1">
        <f>(E72+E$5)-$T50</f>
        <v>-2419495.9280000026</v>
      </c>
      <c r="F73" s="1">
        <f>(F72+D$5)-$T38</f>
        <v>-2732236.6720000003</v>
      </c>
      <c r="G73" s="1"/>
      <c r="H73" s="1"/>
    </row>
    <row r="74" spans="1:20" x14ac:dyDescent="0.2">
      <c r="A74">
        <v>30</v>
      </c>
      <c r="B74" s="1">
        <f>(B73+B$5)-$T51</f>
        <v>-9787136.7400000002</v>
      </c>
      <c r="C74" s="1">
        <f>(C73+C$5)-$T51</f>
        <v>-7549039.4799999995</v>
      </c>
      <c r="D74" s="1">
        <f>(D73+D$5)-$T51</f>
        <v>-5310942.2200000007</v>
      </c>
      <c r="E74" s="1">
        <f>(E73+E$5)-$T51</f>
        <v>-3072844.9600000028</v>
      </c>
      <c r="F74" s="1">
        <f>(F73+D$5)-$T39</f>
        <v>-3076404.9460000005</v>
      </c>
      <c r="G74" s="1"/>
      <c r="H74" s="1"/>
    </row>
    <row r="75" spans="1:20" x14ac:dyDescent="0.2">
      <c r="A75">
        <v>31</v>
      </c>
      <c r="B75" s="1">
        <f>(B74+B$5)-$T52</f>
        <v>-10664295.498</v>
      </c>
      <c r="C75" s="1">
        <f>(C74+C$5)-$T52</f>
        <v>-8351594.9959999993</v>
      </c>
      <c r="D75" s="1">
        <f>(D74+D$5)-$T52</f>
        <v>-6038894.4940000009</v>
      </c>
      <c r="E75" s="1">
        <f>(E74+E$5)-$T52</f>
        <v>-3726193.9920000029</v>
      </c>
      <c r="F75" s="1">
        <f>(F74+D$5)-$T40</f>
        <v>-3486228.2200000007</v>
      </c>
      <c r="G75" s="1"/>
      <c r="H75" s="1"/>
    </row>
    <row r="76" spans="1:20" x14ac:dyDescent="0.2">
      <c r="A76">
        <v>32</v>
      </c>
      <c r="B76" s="1">
        <f>(B75+B$5)-$T53</f>
        <v>-11541454.255999999</v>
      </c>
      <c r="C76" s="1">
        <f>(C75+C$5)-$T53</f>
        <v>-9154150.5119999982</v>
      </c>
      <c r="D76" s="1">
        <f>(D75+D$5)-$T53</f>
        <v>-6766846.7680000011</v>
      </c>
      <c r="E76" s="1">
        <f>(E75+E$5)-$T53</f>
        <v>-4379543.024000003</v>
      </c>
      <c r="F76" s="1">
        <f>(F75+D$5)-$T41</f>
        <v>-3896051.4940000009</v>
      </c>
      <c r="G76" s="1"/>
      <c r="H76" s="1"/>
    </row>
    <row r="77" spans="1:20" x14ac:dyDescent="0.2">
      <c r="A77">
        <v>33</v>
      </c>
      <c r="B77" s="1">
        <f>(B76+B$5)-$T54</f>
        <v>-12621007.013999999</v>
      </c>
      <c r="C77" s="1">
        <f>(C76+C$5)-$T54</f>
        <v>-10159100.027999999</v>
      </c>
      <c r="D77" s="1">
        <f>(D76+D$5)-$T54</f>
        <v>-7697193.0420000013</v>
      </c>
      <c r="E77" s="1">
        <f>(E76+E$5)-$T54</f>
        <v>-5235286.0560000036</v>
      </c>
      <c r="F77" s="1">
        <f>(F76+D$5)-$T42</f>
        <v>-4263273.7680000011</v>
      </c>
      <c r="G77" s="1"/>
      <c r="H77" s="1"/>
    </row>
    <row r="78" spans="1:20" x14ac:dyDescent="0.2">
      <c r="A78">
        <v>34</v>
      </c>
      <c r="B78" s="1">
        <f>(B77+B$5)-$T55</f>
        <v>-14464485.771999998</v>
      </c>
      <c r="C78" s="1">
        <f>(C77+C$5)-$T55</f>
        <v>-11927975.544</v>
      </c>
      <c r="D78" s="1">
        <f>(D77+D$5)-$T55</f>
        <v>-9391465.3160000015</v>
      </c>
      <c r="E78" s="1">
        <f>(E77+E$5)-$T55</f>
        <v>-6854955.0880000032</v>
      </c>
      <c r="F78" s="1">
        <f>(F77+D$5)-$T43</f>
        <v>-4941861.0420000013</v>
      </c>
      <c r="G78" s="1"/>
      <c r="H78" s="1"/>
    </row>
    <row r="79" spans="1:20" x14ac:dyDescent="0.2">
      <c r="A79">
        <v>35</v>
      </c>
      <c r="B79" s="1">
        <f>(B78+B$5)-$T56</f>
        <v>-16307964.529999997</v>
      </c>
      <c r="C79" s="1">
        <f>(C78+C$5)-$T56</f>
        <v>-13696851.060000001</v>
      </c>
      <c r="D79" s="1">
        <f>(D78+D$5)-$T56</f>
        <v>-11085737.590000002</v>
      </c>
      <c r="E79" s="1">
        <f>(E78+E$5)-$T56</f>
        <v>-8474624.1200000029</v>
      </c>
      <c r="F79" s="1">
        <f>(F78+D$5)-$T44</f>
        <v>-5675448.3160000015</v>
      </c>
      <c r="G79" s="1"/>
      <c r="H79" s="1"/>
    </row>
    <row r="80" spans="1:20" x14ac:dyDescent="0.2">
      <c r="A80">
        <v>36</v>
      </c>
      <c r="B80" s="1">
        <f>(B79+B$5)-$T57</f>
        <v>-18151443.287999995</v>
      </c>
      <c r="C80" s="1">
        <f>(C79+C$5)-$T57</f>
        <v>-15465726.576000001</v>
      </c>
      <c r="D80" s="1">
        <f>(D79+D$5)-$T57</f>
        <v>-12780009.864000002</v>
      </c>
      <c r="E80" s="1">
        <f>(E79+E$5)-$T57</f>
        <v>-10094293.152000003</v>
      </c>
      <c r="F80" s="1">
        <f>(F79+D$5)-$T45</f>
        <v>-6283033.5900000017</v>
      </c>
      <c r="G80" s="1"/>
      <c r="H80" s="1"/>
    </row>
    <row r="81" spans="1:8" x14ac:dyDescent="0.2">
      <c r="A81">
        <v>37</v>
      </c>
      <c r="B81" s="1">
        <f>(B80+B$5)-$T58</f>
        <v>-19625143.045999996</v>
      </c>
      <c r="C81" s="1">
        <f>(C80+C$5)-$T58</f>
        <v>-16864823.092</v>
      </c>
      <c r="D81" s="1">
        <f>(D80+D$5)-$T58</f>
        <v>-14104503.138000002</v>
      </c>
      <c r="E81" s="1">
        <f>(E80+E$5)-$T58</f>
        <v>-11344183.184000002</v>
      </c>
      <c r="F81" s="1">
        <f>(F80+D$5)-$T46</f>
        <v>-6782261.8640000019</v>
      </c>
      <c r="G81" s="1"/>
      <c r="H81" s="1"/>
    </row>
    <row r="82" spans="1:8" x14ac:dyDescent="0.2">
      <c r="A82">
        <v>38</v>
      </c>
      <c r="B82" s="1">
        <f>(B81+B$5)-$T59</f>
        <v>-21168842.803999998</v>
      </c>
      <c r="C82" s="1">
        <f>(C81+C$5)-$T59</f>
        <v>-18333919.608000003</v>
      </c>
      <c r="D82" s="1">
        <f>(D81+D$5)-$T59</f>
        <v>-15498996.412000002</v>
      </c>
      <c r="E82" s="1">
        <f>(E81+E$5)-$T59</f>
        <v>-12664073.216000002</v>
      </c>
      <c r="F82" s="1">
        <f>(F81+D$5)-$T47</f>
        <v>-7234522.1380000021</v>
      </c>
      <c r="G82" s="1"/>
      <c r="H82" s="1"/>
    </row>
    <row r="83" spans="1:8" x14ac:dyDescent="0.2">
      <c r="A83">
        <v>39</v>
      </c>
      <c r="B83" s="1">
        <f>(B82+B$5)-$T60</f>
        <v>-22949410.561999999</v>
      </c>
      <c r="C83" s="1">
        <f>(C82+C$5)-$T60</f>
        <v>-20039884.124000002</v>
      </c>
      <c r="D83" s="1">
        <f>(D82+D$5)-$T60</f>
        <v>-17130357.686000004</v>
      </c>
      <c r="E83" s="1">
        <f>(E82+E$5)-$T60</f>
        <v>-14220831.248000002</v>
      </c>
      <c r="F83" s="1">
        <f>(F82+D$5)-$T48</f>
        <v>-7857657.4120000023</v>
      </c>
      <c r="G83" s="1"/>
      <c r="H83" s="1"/>
    </row>
    <row r="84" spans="1:8" x14ac:dyDescent="0.2">
      <c r="A84">
        <v>40</v>
      </c>
      <c r="B84" s="1">
        <f>(B83+B$5)-$T61</f>
        <v>-24632335.32</v>
      </c>
      <c r="C84" s="1">
        <f>(C83+C$5)-$T61</f>
        <v>-21648205.640000001</v>
      </c>
      <c r="D84" s="1">
        <f>(D83+D$5)-$T61</f>
        <v>-18664075.960000005</v>
      </c>
      <c r="E84" s="1">
        <f>(E83+E$5)-$T61</f>
        <v>-15679946.280000001</v>
      </c>
      <c r="F84" s="1">
        <f>(F83+D$5)-$T49</f>
        <v>-8540792.6860000025</v>
      </c>
      <c r="G84" s="1"/>
      <c r="H84" s="1"/>
    </row>
    <row r="85" spans="1:8" x14ac:dyDescent="0.2">
      <c r="A85">
        <v>41</v>
      </c>
      <c r="B85" s="1">
        <f>(B84+B$5)-$T62</f>
        <v>-26315260.078000002</v>
      </c>
      <c r="C85" s="1">
        <f>(C84+C$5)-$T62</f>
        <v>-23256527.155999999</v>
      </c>
      <c r="D85" s="1">
        <f>(D84+D$5)-$T62</f>
        <v>-20197794.234000005</v>
      </c>
      <c r="E85" s="1">
        <f>(E84+E$5)-$T62</f>
        <v>-17139061.311999999</v>
      </c>
      <c r="F85" s="1">
        <f>(F84+D$5)-$T50</f>
        <v>-9070934.9600000028</v>
      </c>
      <c r="G85" s="1"/>
      <c r="H85" s="1"/>
    </row>
    <row r="86" spans="1:8" x14ac:dyDescent="0.2">
      <c r="A86">
        <v>42</v>
      </c>
      <c r="B86" s="1">
        <f>(B85+B$5)-$T63</f>
        <v>-27827309.836000003</v>
      </c>
      <c r="C86" s="1">
        <f>(C85+C$5)-$T63</f>
        <v>-24693973.671999998</v>
      </c>
      <c r="D86" s="1">
        <f>(D85+D$5)-$T63</f>
        <v>-21560637.508000005</v>
      </c>
      <c r="E86" s="1">
        <f>(E85+E$5)-$T63</f>
        <v>-18427301.344000001</v>
      </c>
      <c r="F86" s="1">
        <f>(F85+D$5)-$T51</f>
        <v>-9798887.234000003</v>
      </c>
      <c r="G86" s="1"/>
      <c r="H86" s="1"/>
    </row>
    <row r="87" spans="1:8" x14ac:dyDescent="0.2">
      <c r="A87">
        <v>43</v>
      </c>
      <c r="B87" s="1">
        <f>(B86+B$5)-$T64</f>
        <v>-29414359.594000004</v>
      </c>
      <c r="C87" s="1">
        <f>(C86+C$5)-$T64</f>
        <v>-26206420.187999997</v>
      </c>
      <c r="D87" s="1">
        <f>(D86+D$5)-$T64</f>
        <v>-22998480.782000005</v>
      </c>
      <c r="E87" s="1">
        <f>(E86+E$5)-$T64</f>
        <v>-19790541.376000002</v>
      </c>
      <c r="F87" s="1">
        <f>(F86+D$5)-$T52</f>
        <v>-10526839.508000003</v>
      </c>
      <c r="G87" s="1"/>
      <c r="H87" s="1"/>
    </row>
    <row r="88" spans="1:8" x14ac:dyDescent="0.2">
      <c r="A88">
        <v>44</v>
      </c>
      <c r="B88" s="1">
        <f>(B87+B$5)-$T65</f>
        <v>-30926409.352000006</v>
      </c>
      <c r="C88" s="1">
        <f>(C87+C$5)-$T65</f>
        <v>-27643866.703999996</v>
      </c>
      <c r="D88" s="1">
        <f>(D87+D$5)-$T65</f>
        <v>-24361324.056000005</v>
      </c>
      <c r="E88" s="1">
        <f>(E87+E$5)-$T65</f>
        <v>-21078781.408000004</v>
      </c>
      <c r="F88" s="1">
        <f>(F87+D$5)-$T53</f>
        <v>-11254791.782000003</v>
      </c>
      <c r="G88" s="1"/>
      <c r="H88" s="1"/>
    </row>
    <row r="89" spans="1:8" x14ac:dyDescent="0.2">
      <c r="A89">
        <v>45</v>
      </c>
      <c r="B89" s="1">
        <f>(B88+B$5)-$T66</f>
        <v>-32240649.110000007</v>
      </c>
      <c r="C89" s="1">
        <f>(C88+C$5)-$T66</f>
        <v>-28883503.219999995</v>
      </c>
      <c r="D89" s="1">
        <f>(D88+D$5)-$T66</f>
        <v>-25526357.330000006</v>
      </c>
      <c r="E89" s="1">
        <f>(E88+E$5)-$T66</f>
        <v>-22169211.440000005</v>
      </c>
      <c r="F89" s="1">
        <f>(F88+D$5)-$T54</f>
        <v>-12185138.056000004</v>
      </c>
      <c r="G89" s="1"/>
      <c r="H89" s="1"/>
    </row>
    <row r="90" spans="1:8" x14ac:dyDescent="0.2">
      <c r="A90">
        <v>46</v>
      </c>
      <c r="B90" s="1">
        <f>(B89+B$5)-$T67</f>
        <v>-33554888.868000008</v>
      </c>
      <c r="C90" s="1">
        <f>(C89+C$5)-$T67</f>
        <v>-30123139.735999994</v>
      </c>
      <c r="D90" s="1">
        <f>(D89+D$5)-$T67</f>
        <v>-26691390.604000006</v>
      </c>
      <c r="E90" s="1">
        <f>(E89+E$5)-$T67</f>
        <v>-23259641.472000007</v>
      </c>
      <c r="F90" s="1">
        <f>(F89+D$5)-$T55</f>
        <v>-13879410.330000004</v>
      </c>
      <c r="G90" s="1"/>
      <c r="H90" s="1"/>
    </row>
    <row r="91" spans="1:8" x14ac:dyDescent="0.2">
      <c r="A91">
        <v>47</v>
      </c>
      <c r="B91" s="1">
        <f>(B90+B$5)-$T68</f>
        <v>-34869128.626000009</v>
      </c>
      <c r="C91" s="1">
        <f>(C90+C$5)-$T68</f>
        <v>-31362776.251999993</v>
      </c>
      <c r="D91" s="1">
        <f>(D90+D$5)-$T68</f>
        <v>-27856423.878000006</v>
      </c>
      <c r="E91" s="1">
        <f>(E90+E$5)-$T68</f>
        <v>-24350071.504000008</v>
      </c>
      <c r="F91" s="1">
        <f>(F90+D$5)-$T56</f>
        <v>-15573682.604000004</v>
      </c>
      <c r="G91" s="1"/>
      <c r="H91" s="1"/>
    </row>
    <row r="92" spans="1:8" x14ac:dyDescent="0.2">
      <c r="A92">
        <v>48</v>
      </c>
      <c r="B92" s="1">
        <f>(B91+B$5)-$T69</f>
        <v>-36125974.384000011</v>
      </c>
      <c r="C92" s="1">
        <f>(C91+C$5)-$T69</f>
        <v>-32545018.767999992</v>
      </c>
      <c r="D92" s="1">
        <f>(D91+D$5)-$T69</f>
        <v>-28964063.152000006</v>
      </c>
      <c r="E92" s="1">
        <f>(E91+E$5)-$T69</f>
        <v>-25383107.53600001</v>
      </c>
      <c r="F92" s="1">
        <f>(F91+D$5)-$T57</f>
        <v>-17267954.878000006</v>
      </c>
      <c r="G92" s="1"/>
      <c r="H92" s="1"/>
    </row>
    <row r="93" spans="1:8" x14ac:dyDescent="0.2">
      <c r="A93">
        <v>49</v>
      </c>
      <c r="B93" s="1">
        <f>(B92+B$5)-$T70</f>
        <v>-36051371.142000012</v>
      </c>
      <c r="C93" s="1">
        <f>(C92+C$5)-$T70</f>
        <v>-32395812.283999991</v>
      </c>
      <c r="D93" s="1">
        <f>(D92+D$5)-$T70</f>
        <v>-28740253.426000006</v>
      </c>
      <c r="E93" s="1">
        <f>(E92+E$5)-$T70</f>
        <v>-25084694.568000011</v>
      </c>
      <c r="F93" s="1">
        <f>(F92+D$5)-$T58</f>
        <v>-18592448.152000006</v>
      </c>
      <c r="G93" s="1"/>
      <c r="H93" s="1"/>
    </row>
    <row r="94" spans="1:8" x14ac:dyDescent="0.2">
      <c r="A94">
        <v>50</v>
      </c>
      <c r="B94" s="1">
        <f>(B93+B$5)-$T71</f>
        <v>-35976767.900000013</v>
      </c>
      <c r="C94" s="1">
        <f>(C93+C$5)-$T71</f>
        <v>-32246605.79999999</v>
      </c>
      <c r="D94" s="1">
        <f>(D93+D$5)-$T71</f>
        <v>-28516443.700000007</v>
      </c>
      <c r="E94" s="1">
        <f>(E93+E$5)-$T71</f>
        <v>-24786281.600000013</v>
      </c>
      <c r="F94" s="1">
        <f>(F93+D$5)-$T59</f>
        <v>-19986941.426000006</v>
      </c>
      <c r="G94" s="1"/>
      <c r="H94" s="1"/>
    </row>
    <row r="95" spans="1:8" x14ac:dyDescent="0.2">
      <c r="A95">
        <v>51</v>
      </c>
      <c r="B95" s="1">
        <f>(B94+B$5)-$T72</f>
        <v>-35902164.658000015</v>
      </c>
      <c r="C95" s="1">
        <f>(C94+C$5)-$T72</f>
        <v>-32097399.315999988</v>
      </c>
      <c r="D95" s="1">
        <f>(D94+D$5)-$T72</f>
        <v>-28292633.974000007</v>
      </c>
      <c r="E95" s="1">
        <f>(E94+E$5)-$T72</f>
        <v>-24487868.632000014</v>
      </c>
      <c r="F95" s="1">
        <f>(F94+D$5)-$T60</f>
        <v>-21618302.700000007</v>
      </c>
      <c r="G95" s="1"/>
      <c r="H95" s="1"/>
    </row>
    <row r="96" spans="1:8" x14ac:dyDescent="0.2">
      <c r="A96">
        <v>52</v>
      </c>
      <c r="B96" s="1">
        <f>(B95+B$5)-$T73</f>
        <v>-35827561.416000016</v>
      </c>
      <c r="C96" s="1">
        <f>(C95+C$5)-$T73</f>
        <v>-31948192.831999987</v>
      </c>
      <c r="D96" s="1">
        <f>(D95+D$5)-$T73</f>
        <v>-28068824.248000007</v>
      </c>
      <c r="E96" s="1">
        <f>(E95+E$5)-$T73</f>
        <v>-24189455.664000016</v>
      </c>
      <c r="F96" s="1">
        <f>(F95+D$5)-$T61</f>
        <v>-23152020.974000007</v>
      </c>
      <c r="G96" s="1"/>
      <c r="H96" s="1"/>
    </row>
    <row r="97" spans="1:18" x14ac:dyDescent="0.2">
      <c r="A97">
        <v>53</v>
      </c>
      <c r="B97" s="1">
        <f>(B96+B$5)-$T74</f>
        <v>-35752958.174000017</v>
      </c>
      <c r="C97" s="1">
        <f>(C96+C$5)-$T74</f>
        <v>-31798986.347999986</v>
      </c>
      <c r="D97" s="1">
        <f>(D96+D$5)-$T74</f>
        <v>-27845014.522000007</v>
      </c>
      <c r="E97" s="1">
        <f>(E96+E$5)-$T74</f>
        <v>-23891042.696000017</v>
      </c>
      <c r="F97" s="1">
        <f>(F96+D$5)-$T62</f>
        <v>-24685739.248000007</v>
      </c>
      <c r="G97" s="1"/>
      <c r="H97" s="1"/>
    </row>
    <row r="98" spans="1:18" x14ac:dyDescent="0.2">
      <c r="A98">
        <v>54</v>
      </c>
      <c r="B98" s="1">
        <f>(B97+B$5)-$T75</f>
        <v>-35678354.932000019</v>
      </c>
      <c r="C98" s="1">
        <f>(C97+C$5)-$T75</f>
        <v>-31649779.863999985</v>
      </c>
      <c r="D98" s="1">
        <f>(D97+D$5)-$T75</f>
        <v>-27621204.796000008</v>
      </c>
      <c r="E98" s="1">
        <f>(E97+E$5)-$T75</f>
        <v>-23592629.728000019</v>
      </c>
      <c r="F98" s="1">
        <f>(F97+D$5)-$T63</f>
        <v>-26048582.522000007</v>
      </c>
      <c r="G98" s="1"/>
      <c r="H98" s="1"/>
    </row>
    <row r="99" spans="1:18" x14ac:dyDescent="0.2">
      <c r="A99">
        <v>55</v>
      </c>
      <c r="B99" s="1">
        <f>(B98+B$5)-$T76</f>
        <v>-35603751.69000002</v>
      </c>
      <c r="C99" s="1">
        <f>(C98+C$5)-$T76</f>
        <v>-31500573.379999984</v>
      </c>
      <c r="D99" s="1">
        <f>(D98+D$5)-$T76</f>
        <v>-27397395.070000008</v>
      </c>
      <c r="E99" s="1">
        <f>(E98+E$5)-$T76</f>
        <v>-23294216.76000002</v>
      </c>
      <c r="F99" s="1">
        <f>(F98+D$5)-$T64</f>
        <v>-27486425.796000008</v>
      </c>
      <c r="G99" s="1"/>
      <c r="H99" s="1"/>
    </row>
    <row r="100" spans="1:18" x14ac:dyDescent="0.2">
      <c r="A100">
        <v>56</v>
      </c>
      <c r="B100" s="1">
        <f>(B99+B$5)-$T77</f>
        <v>-35529148.448000021</v>
      </c>
      <c r="C100" s="1">
        <f>(C99+C$5)-$T77</f>
        <v>-31351366.895999983</v>
      </c>
      <c r="D100" s="1">
        <f>(D99+D$5)-$T77</f>
        <v>-27173585.344000008</v>
      </c>
      <c r="E100" s="1">
        <f>(E99+E$5)-$T77</f>
        <v>-22995803.792000022</v>
      </c>
      <c r="F100" s="1">
        <f>(F99+D$5)-$T65</f>
        <v>-28849269.070000008</v>
      </c>
      <c r="G100" s="1"/>
      <c r="H100" s="1"/>
    </row>
    <row r="101" spans="1:18" x14ac:dyDescent="0.2">
      <c r="A101">
        <v>57</v>
      </c>
      <c r="B101" s="1">
        <f>(B100+B$5)-$T78</f>
        <v>-35454545.206000023</v>
      </c>
      <c r="C101" s="1">
        <f>(C100+C$5)-$T78</f>
        <v>-31202160.411999982</v>
      </c>
      <c r="D101" s="1">
        <f>(D100+D$5)-$T78</f>
        <v>-26949775.618000008</v>
      </c>
      <c r="E101" s="1">
        <f>(E100+E$5)-$T78</f>
        <v>-22697390.824000023</v>
      </c>
      <c r="F101" s="1">
        <f>(F100+D$5)-$T66</f>
        <v>-30014302.344000008</v>
      </c>
      <c r="G101" s="1"/>
      <c r="H101" s="1"/>
    </row>
    <row r="102" spans="1:18" x14ac:dyDescent="0.2">
      <c r="A102">
        <v>58</v>
      </c>
      <c r="B102" s="1">
        <f>(B101+B$5)-$T79</f>
        <v>-35379941.964000024</v>
      </c>
      <c r="C102" s="1">
        <f>(C101+C$5)-$T79</f>
        <v>-31052953.927999981</v>
      </c>
      <c r="D102" s="1">
        <f>(D101+D$5)-$T79</f>
        <v>-26725965.892000008</v>
      </c>
      <c r="E102" s="1">
        <f>(E101+E$5)-$T79</f>
        <v>-22398977.856000025</v>
      </c>
      <c r="F102" s="1">
        <f>(F101+D$5)-$T67</f>
        <v>-31179335.618000008</v>
      </c>
      <c r="G102" s="1"/>
      <c r="H102" s="1"/>
    </row>
    <row r="103" spans="1:18" x14ac:dyDescent="0.2">
      <c r="A103">
        <v>59</v>
      </c>
      <c r="B103" s="1">
        <f>(B102+B$5)-$T80</f>
        <v>-35305338.722000025</v>
      </c>
      <c r="C103" s="1">
        <f>(C102+C$5)-$T80</f>
        <v>-30903747.44399998</v>
      </c>
      <c r="D103" s="1">
        <f>(D102+D$5)-$T80</f>
        <v>-26502156.166000009</v>
      </c>
      <c r="E103" s="1">
        <f>(E102+E$5)-$T80</f>
        <v>-22100564.888000026</v>
      </c>
      <c r="F103" s="1">
        <f>(F102+D$5)-$T68</f>
        <v>-32344368.892000008</v>
      </c>
      <c r="G103" s="1"/>
      <c r="H103" s="1"/>
    </row>
    <row r="104" spans="1:18" x14ac:dyDescent="0.2">
      <c r="A104">
        <v>60</v>
      </c>
      <c r="B104" s="1">
        <f>(B103+B$5)-$T81</f>
        <v>-35230735.480000027</v>
      </c>
      <c r="C104" s="1">
        <f>(C103+C$5)-$T81</f>
        <v>-30754540.959999979</v>
      </c>
      <c r="D104" s="1">
        <f>(D103+D$5)-$T81</f>
        <v>-26278346.440000009</v>
      </c>
      <c r="E104" s="1">
        <f>(E103+E$5)-$T81</f>
        <v>-21802151.920000028</v>
      </c>
      <c r="F104" s="1">
        <f>(F103+D$5)-$T69</f>
        <v>-33452008.166000009</v>
      </c>
      <c r="G104" s="1"/>
      <c r="H104" s="1"/>
    </row>
    <row r="108" spans="1:18" x14ac:dyDescent="0.2">
      <c r="A108" s="3" t="s">
        <v>31</v>
      </c>
      <c r="C108">
        <v>5</v>
      </c>
      <c r="K108" t="s">
        <v>32</v>
      </c>
    </row>
    <row r="109" spans="1:18" x14ac:dyDescent="0.2">
      <c r="A109" s="3"/>
      <c r="B109" t="s">
        <v>15</v>
      </c>
      <c r="C109" t="s">
        <v>16</v>
      </c>
      <c r="D109" t="s">
        <v>17</v>
      </c>
      <c r="E109" t="s">
        <v>19</v>
      </c>
      <c r="F109" t="s">
        <v>20</v>
      </c>
    </row>
    <row r="110" spans="1:18" x14ac:dyDescent="0.2">
      <c r="B110" s="2">
        <f>K8</f>
        <v>870000</v>
      </c>
      <c r="C110" s="2">
        <f>M8</f>
        <v>300000</v>
      </c>
      <c r="D110" s="2">
        <f>N8</f>
        <v>180000</v>
      </c>
      <c r="E110" s="2">
        <f>P8</f>
        <v>350000</v>
      </c>
      <c r="F110" s="2">
        <v>20000</v>
      </c>
      <c r="G110" s="2"/>
      <c r="H110" s="2"/>
      <c r="I110" s="2">
        <f>Q8</f>
        <v>300000</v>
      </c>
      <c r="K110" s="2">
        <f>B110*8.92%</f>
        <v>77604</v>
      </c>
      <c r="L110" s="2"/>
      <c r="M110" s="2">
        <f>C110*8.92%</f>
        <v>26760</v>
      </c>
      <c r="N110" s="2">
        <f>D110*8.92%</f>
        <v>16056</v>
      </c>
      <c r="O110" s="2"/>
      <c r="P110" s="2">
        <f>E110*8.92%</f>
        <v>31220</v>
      </c>
      <c r="Q110" s="2">
        <f>I110*8.92%</f>
        <v>26760</v>
      </c>
      <c r="R110" s="2"/>
    </row>
    <row r="111" spans="1:18" x14ac:dyDescent="0.2">
      <c r="A111">
        <v>1</v>
      </c>
      <c r="B111">
        <f>B110+(B110*$C$108%)</f>
        <v>913500</v>
      </c>
      <c r="C111">
        <f t="shared" ref="C111:I111" si="17">C110+(C110*$C$108%)</f>
        <v>315000</v>
      </c>
      <c r="D111">
        <f t="shared" si="17"/>
        <v>189000</v>
      </c>
      <c r="E111">
        <f t="shared" si="17"/>
        <v>367500</v>
      </c>
      <c r="F111">
        <f t="shared" si="17"/>
        <v>21000</v>
      </c>
      <c r="I111">
        <f t="shared" si="17"/>
        <v>315000</v>
      </c>
      <c r="K111" s="2">
        <f>B111*8.92%</f>
        <v>81484.2</v>
      </c>
      <c r="L111" s="2"/>
      <c r="M111" s="2">
        <f>C111*8.92%</f>
        <v>28098</v>
      </c>
      <c r="N111" s="2">
        <f>D111*8.92%</f>
        <v>16858.8</v>
      </c>
      <c r="O111" s="2"/>
      <c r="P111" s="2">
        <f>E111*8.92%</f>
        <v>32781</v>
      </c>
      <c r="Q111" s="2">
        <f>I111*8.92%</f>
        <v>28098</v>
      </c>
      <c r="R111" s="2"/>
    </row>
    <row r="112" spans="1:18" x14ac:dyDescent="0.2">
      <c r="A112">
        <v>2</v>
      </c>
      <c r="B112">
        <f>B111+(B111*$C$108%)</f>
        <v>959175</v>
      </c>
      <c r="C112">
        <f t="shared" ref="C112:C113" si="18">C111+(C111*$C$108%)</f>
        <v>330750</v>
      </c>
      <c r="D112">
        <f t="shared" ref="D112:D113" si="19">D111+(D111*$C$108%)</f>
        <v>198450</v>
      </c>
      <c r="E112">
        <f t="shared" ref="E112:F113" si="20">E111+(E111*$C$108%)</f>
        <v>385875</v>
      </c>
      <c r="F112">
        <f t="shared" si="20"/>
        <v>22050</v>
      </c>
      <c r="I112">
        <f t="shared" ref="I112:I113" si="21">I111+(I111*$C$108%)</f>
        <v>330750</v>
      </c>
      <c r="K112" s="2">
        <f>B112*8.92%</f>
        <v>85558.41</v>
      </c>
      <c r="L112" s="2"/>
      <c r="M112" s="2">
        <f>C112*8.92%</f>
        <v>29502.9</v>
      </c>
      <c r="N112" s="2">
        <f>D112*8.92%</f>
        <v>17701.740000000002</v>
      </c>
      <c r="O112" s="2"/>
      <c r="P112" s="2">
        <f>E112*8.92%</f>
        <v>34420.050000000003</v>
      </c>
      <c r="Q112" s="2">
        <f>I112*8.92%</f>
        <v>29502.9</v>
      </c>
      <c r="R112" s="2"/>
    </row>
    <row r="113" spans="1:18" x14ac:dyDescent="0.2">
      <c r="A113">
        <v>3</v>
      </c>
      <c r="B113" s="9">
        <f t="shared" ref="B113:F133" si="22">B112+(B112*$C$108%)</f>
        <v>1007133.75</v>
      </c>
      <c r="C113" s="9">
        <f t="shared" si="18"/>
        <v>347287.5</v>
      </c>
      <c r="D113" s="9">
        <f t="shared" si="19"/>
        <v>208372.5</v>
      </c>
      <c r="E113" s="9">
        <f t="shared" si="20"/>
        <v>405168.75</v>
      </c>
      <c r="F113" s="9">
        <f t="shared" si="20"/>
        <v>23152.5</v>
      </c>
      <c r="G113" s="9"/>
      <c r="H113" s="9"/>
      <c r="I113" s="9">
        <f t="shared" si="21"/>
        <v>347287.5</v>
      </c>
      <c r="K113" s="2">
        <f>B113*8.92%</f>
        <v>89836.330499999996</v>
      </c>
      <c r="L113" s="2"/>
      <c r="M113" s="2">
        <f>C113*8.92%</f>
        <v>30978.045000000002</v>
      </c>
      <c r="N113" s="2">
        <f>D113*8.92%</f>
        <v>18586.827000000001</v>
      </c>
      <c r="O113" s="2"/>
      <c r="P113" s="2">
        <f>E113*8.92%</f>
        <v>36141.052499999998</v>
      </c>
      <c r="Q113" s="2">
        <f>I113*8.92%</f>
        <v>30978.045000000002</v>
      </c>
      <c r="R113" s="2"/>
    </row>
    <row r="114" spans="1:18" x14ac:dyDescent="0.2">
      <c r="A114">
        <v>4</v>
      </c>
      <c r="B114" s="9">
        <f t="shared" si="22"/>
        <v>1057490.4375</v>
      </c>
      <c r="C114" s="9">
        <f t="shared" ref="C114:F132" si="23">C113+(C113*$C$108%)</f>
        <v>364651.875</v>
      </c>
      <c r="D114" s="9">
        <f t="shared" ref="D114:F131" si="24">D113+(D113*$C$108%)</f>
        <v>218791.125</v>
      </c>
      <c r="E114" s="9">
        <f t="shared" ref="E114:F130" si="25">E113+(E113*$C$108%)</f>
        <v>425427.1875</v>
      </c>
      <c r="F114" s="9">
        <f t="shared" si="25"/>
        <v>24310.125</v>
      </c>
      <c r="G114" s="9"/>
      <c r="H114" s="9"/>
      <c r="I114" s="9">
        <f t="shared" ref="I114:I170" si="26">I113+(I113*$C$108%)</f>
        <v>364651.875</v>
      </c>
      <c r="K114" s="2">
        <f>B114*8.92%</f>
        <v>94328.147024999998</v>
      </c>
      <c r="L114" s="2"/>
      <c r="M114" s="2">
        <f>C114*8.92%</f>
        <v>32526.947250000001</v>
      </c>
      <c r="N114" s="2">
        <f>D114*8.92%</f>
        <v>19516.16835</v>
      </c>
      <c r="O114" s="2"/>
      <c r="P114" s="2">
        <f>E114*8.92%</f>
        <v>37948.105125000002</v>
      </c>
      <c r="Q114" s="2">
        <f>I114*8.92%</f>
        <v>32526.947250000001</v>
      </c>
      <c r="R114" s="2"/>
    </row>
    <row r="115" spans="1:18" x14ac:dyDescent="0.2">
      <c r="A115">
        <v>5</v>
      </c>
      <c r="B115" s="9">
        <f t="shared" si="22"/>
        <v>1110364.9593750001</v>
      </c>
      <c r="C115" s="9">
        <f t="shared" si="23"/>
        <v>382884.46875</v>
      </c>
      <c r="D115" s="9">
        <f t="shared" si="24"/>
        <v>229730.68124999999</v>
      </c>
      <c r="E115" s="9">
        <f t="shared" si="25"/>
        <v>446698.546875</v>
      </c>
      <c r="F115" s="9">
        <f t="shared" si="25"/>
        <v>25525.631249999999</v>
      </c>
      <c r="G115" s="9"/>
      <c r="H115" s="9"/>
      <c r="I115" s="9">
        <f t="shared" si="26"/>
        <v>382884.46875</v>
      </c>
      <c r="K115" s="2">
        <f>B115*8.92%</f>
        <v>99044.554376250017</v>
      </c>
      <c r="L115" s="2"/>
      <c r="M115" s="2">
        <f>C115*8.92%</f>
        <v>34153.294612500002</v>
      </c>
      <c r="N115" s="2">
        <f>D115*8.92%</f>
        <v>20491.9767675</v>
      </c>
      <c r="O115" s="2"/>
      <c r="P115" s="2">
        <f>E115*8.92%</f>
        <v>39845.510381250002</v>
      </c>
      <c r="Q115" s="2">
        <f>I115*8.92%</f>
        <v>34153.294612500002</v>
      </c>
      <c r="R115" s="2"/>
    </row>
    <row r="116" spans="1:18" x14ac:dyDescent="0.2">
      <c r="A116">
        <v>6</v>
      </c>
      <c r="B116" s="9">
        <f t="shared" si="22"/>
        <v>1165883.2073437502</v>
      </c>
      <c r="C116" s="9">
        <f t="shared" si="23"/>
        <v>402028.69218750001</v>
      </c>
      <c r="D116" s="9">
        <f t="shared" si="24"/>
        <v>241217.21531249999</v>
      </c>
      <c r="E116" s="9">
        <f t="shared" si="25"/>
        <v>469033.47421875002</v>
      </c>
      <c r="F116" s="9">
        <f t="shared" si="25"/>
        <v>26801.912812499999</v>
      </c>
      <c r="G116" s="9"/>
      <c r="H116" s="9"/>
      <c r="I116" s="9">
        <f t="shared" si="26"/>
        <v>402028.69218750001</v>
      </c>
      <c r="K116" s="2">
        <f>B116*8.92%</f>
        <v>103996.78209506252</v>
      </c>
      <c r="L116" s="2"/>
      <c r="M116" s="2">
        <f>C116*8.92%</f>
        <v>35860.959343125003</v>
      </c>
      <c r="N116" s="2">
        <f>D116*8.92%</f>
        <v>21516.575605875001</v>
      </c>
      <c r="O116" s="2"/>
      <c r="P116" s="2">
        <f>E116*8.92%</f>
        <v>41837.785900312505</v>
      </c>
      <c r="Q116" s="2">
        <f>I116*8.92%</f>
        <v>35860.959343125003</v>
      </c>
      <c r="R116" s="2"/>
    </row>
    <row r="117" spans="1:18" x14ac:dyDescent="0.2">
      <c r="A117">
        <v>7</v>
      </c>
      <c r="B117" s="9">
        <f t="shared" si="22"/>
        <v>1224177.3677109377</v>
      </c>
      <c r="C117" s="9">
        <f t="shared" si="23"/>
        <v>422130.12679687503</v>
      </c>
      <c r="D117" s="9">
        <f t="shared" si="24"/>
        <v>253278.07607812498</v>
      </c>
      <c r="E117" s="9">
        <f t="shared" si="25"/>
        <v>492485.14792968752</v>
      </c>
      <c r="F117" s="9">
        <f t="shared" si="25"/>
        <v>28142.008453125</v>
      </c>
      <c r="G117" s="9"/>
      <c r="H117" s="9"/>
      <c r="I117" s="9">
        <f t="shared" si="26"/>
        <v>422130.12679687503</v>
      </c>
      <c r="K117" s="2">
        <f>B117*8.92%</f>
        <v>109196.62119981565</v>
      </c>
      <c r="L117" s="2"/>
      <c r="M117" s="2">
        <f>C117*8.92%</f>
        <v>37654.007310281253</v>
      </c>
      <c r="N117" s="2">
        <f>D117*8.92%</f>
        <v>22592.40438616875</v>
      </c>
      <c r="O117" s="2"/>
      <c r="P117" s="2">
        <f>E117*8.92%</f>
        <v>43929.675195328127</v>
      </c>
      <c r="Q117" s="2">
        <f>I117*8.92%</f>
        <v>37654.007310281253</v>
      </c>
      <c r="R117" s="2"/>
    </row>
    <row r="118" spans="1:18" x14ac:dyDescent="0.2">
      <c r="A118">
        <v>8</v>
      </c>
      <c r="B118" s="9">
        <f t="shared" si="22"/>
        <v>1285386.2360964846</v>
      </c>
      <c r="C118" s="9">
        <f t="shared" si="23"/>
        <v>443236.63313671877</v>
      </c>
      <c r="D118" s="9">
        <f t="shared" si="24"/>
        <v>265941.97988203121</v>
      </c>
      <c r="E118" s="9">
        <f t="shared" si="25"/>
        <v>517109.40532617189</v>
      </c>
      <c r="F118" s="9">
        <f t="shared" si="25"/>
        <v>29549.10887578125</v>
      </c>
      <c r="G118" s="9"/>
      <c r="H118" s="9"/>
      <c r="I118" s="9">
        <f t="shared" si="26"/>
        <v>443236.63313671877</v>
      </c>
      <c r="K118" s="2">
        <f>B118*8.92%</f>
        <v>114656.45225980642</v>
      </c>
      <c r="L118" s="2"/>
      <c r="M118" s="2">
        <f>C118*8.92%</f>
        <v>39536.707675795318</v>
      </c>
      <c r="N118" s="2">
        <f>D118*8.92%</f>
        <v>23722.024605477185</v>
      </c>
      <c r="O118" s="2"/>
      <c r="P118" s="2">
        <f>E118*8.92%</f>
        <v>46126.158955094535</v>
      </c>
      <c r="Q118" s="2">
        <f>I118*8.92%</f>
        <v>39536.707675795318</v>
      </c>
      <c r="R118" s="2"/>
    </row>
    <row r="119" spans="1:18" x14ac:dyDescent="0.2">
      <c r="A119">
        <v>9</v>
      </c>
      <c r="B119" s="9">
        <f t="shared" si="22"/>
        <v>1349655.5479013089</v>
      </c>
      <c r="C119" s="9">
        <f t="shared" si="23"/>
        <v>465398.46479355468</v>
      </c>
      <c r="D119" s="9">
        <f t="shared" si="24"/>
        <v>279239.07887613279</v>
      </c>
      <c r="E119" s="9">
        <f t="shared" si="25"/>
        <v>542964.87559248053</v>
      </c>
      <c r="F119" s="9">
        <f t="shared" si="25"/>
        <v>31026.564319570312</v>
      </c>
      <c r="G119" s="9"/>
      <c r="H119" s="9"/>
      <c r="I119" s="9">
        <f t="shared" si="26"/>
        <v>465398.46479355468</v>
      </c>
      <c r="K119" s="2">
        <f>B119*8.92%</f>
        <v>120389.27487279676</v>
      </c>
      <c r="L119" s="2"/>
      <c r="M119" s="2">
        <f>C119*8.92%</f>
        <v>41513.543059585078</v>
      </c>
      <c r="N119" s="2">
        <f>D119*8.92%</f>
        <v>24908.125835751045</v>
      </c>
      <c r="O119" s="2"/>
      <c r="P119" s="2">
        <f>E119*8.92%</f>
        <v>48432.466902849264</v>
      </c>
      <c r="Q119" s="2">
        <f>I119*8.92%</f>
        <v>41513.543059585078</v>
      </c>
      <c r="R119" s="2"/>
    </row>
    <row r="120" spans="1:18" x14ac:dyDescent="0.2">
      <c r="A120">
        <v>10</v>
      </c>
      <c r="B120" s="9">
        <f t="shared" si="22"/>
        <v>1417138.3252963743</v>
      </c>
      <c r="C120" s="9">
        <f t="shared" si="23"/>
        <v>488668.38803323242</v>
      </c>
      <c r="D120" s="9">
        <f t="shared" si="24"/>
        <v>293201.03281993943</v>
      </c>
      <c r="E120" s="9">
        <f t="shared" si="25"/>
        <v>570113.11937210453</v>
      </c>
      <c r="F120" s="9">
        <f t="shared" si="25"/>
        <v>32577.892535548828</v>
      </c>
      <c r="G120" s="9"/>
      <c r="H120" s="9"/>
      <c r="I120" s="9">
        <f t="shared" si="26"/>
        <v>488668.38803323242</v>
      </c>
      <c r="K120" s="2">
        <f>B120*8.92%</f>
        <v>126408.73861643659</v>
      </c>
      <c r="L120" s="2"/>
      <c r="M120" s="2">
        <f>C120*8.92%</f>
        <v>43589.220212564331</v>
      </c>
      <c r="N120" s="2">
        <f>D120*8.92%</f>
        <v>26153.532127538598</v>
      </c>
      <c r="O120" s="2"/>
      <c r="P120" s="2">
        <f>E120*8.92%</f>
        <v>50854.090247991728</v>
      </c>
      <c r="Q120" s="2">
        <f>I120*8.92%</f>
        <v>43589.220212564331</v>
      </c>
      <c r="R120" s="2"/>
    </row>
    <row r="121" spans="1:18" x14ac:dyDescent="0.2">
      <c r="A121">
        <v>11</v>
      </c>
      <c r="B121" s="9">
        <f t="shared" si="22"/>
        <v>1487995.241561193</v>
      </c>
      <c r="C121" s="9">
        <f t="shared" si="23"/>
        <v>513101.80743489403</v>
      </c>
      <c r="D121" s="9">
        <f t="shared" si="24"/>
        <v>307861.08446093637</v>
      </c>
      <c r="E121" s="9">
        <f t="shared" si="25"/>
        <v>598618.77534070972</v>
      </c>
      <c r="F121" s="9">
        <f t="shared" si="25"/>
        <v>34206.787162326269</v>
      </c>
      <c r="G121" s="9"/>
      <c r="H121" s="9"/>
      <c r="I121" s="9">
        <f t="shared" si="26"/>
        <v>513101.80743489403</v>
      </c>
      <c r="K121" s="2">
        <f>B121*8.92%</f>
        <v>132729.17554725843</v>
      </c>
      <c r="L121" s="2"/>
      <c r="M121" s="2">
        <f>C121*8.92%</f>
        <v>45768.681223192551</v>
      </c>
      <c r="N121" s="2">
        <f>D121*8.92%</f>
        <v>27461.208733915526</v>
      </c>
      <c r="O121" s="2"/>
      <c r="P121" s="2">
        <f>E121*8.92%</f>
        <v>53396.794760391305</v>
      </c>
      <c r="Q121" s="2">
        <f>I121*8.92%</f>
        <v>45768.681223192551</v>
      </c>
      <c r="R121" s="2"/>
    </row>
    <row r="122" spans="1:18" x14ac:dyDescent="0.2">
      <c r="A122">
        <v>12</v>
      </c>
      <c r="B122" s="9">
        <f t="shared" si="22"/>
        <v>1562395.0036392526</v>
      </c>
      <c r="C122" s="9">
        <f t="shared" si="23"/>
        <v>538756.89780663874</v>
      </c>
      <c r="D122" s="9">
        <f t="shared" si="24"/>
        <v>323254.13868398318</v>
      </c>
      <c r="E122" s="9">
        <f t="shared" si="25"/>
        <v>628549.71410774521</v>
      </c>
      <c r="F122" s="9">
        <f t="shared" si="25"/>
        <v>35917.12652044258</v>
      </c>
      <c r="G122" s="9"/>
      <c r="H122" s="9"/>
      <c r="I122" s="9">
        <f t="shared" si="26"/>
        <v>538756.89780663874</v>
      </c>
      <c r="K122" s="2">
        <f>B122*8.92%</f>
        <v>139365.63432462132</v>
      </c>
      <c r="L122" s="2"/>
      <c r="M122" s="2">
        <f>C122*8.92%</f>
        <v>48057.115284352178</v>
      </c>
      <c r="N122" s="2">
        <f>D122*8.92%</f>
        <v>28834.2691706113</v>
      </c>
      <c r="O122" s="2"/>
      <c r="P122" s="2">
        <f>E122*8.92%</f>
        <v>56066.634498410873</v>
      </c>
      <c r="Q122" s="2">
        <f>I122*8.92%</f>
        <v>48057.115284352178</v>
      </c>
      <c r="R122" s="2"/>
    </row>
    <row r="123" spans="1:18" x14ac:dyDescent="0.2">
      <c r="A123">
        <v>13</v>
      </c>
      <c r="B123" s="9">
        <f t="shared" si="22"/>
        <v>1640514.7538212154</v>
      </c>
      <c r="C123" s="9">
        <f t="shared" si="23"/>
        <v>565694.7426969707</v>
      </c>
      <c r="D123" s="9">
        <f t="shared" si="24"/>
        <v>339416.84561818233</v>
      </c>
      <c r="E123" s="9">
        <f t="shared" si="25"/>
        <v>659977.19981313252</v>
      </c>
      <c r="F123" s="9">
        <f t="shared" si="25"/>
        <v>37712.982846464707</v>
      </c>
      <c r="G123" s="9"/>
      <c r="H123" s="9"/>
      <c r="I123" s="9">
        <f t="shared" si="26"/>
        <v>565694.7426969707</v>
      </c>
      <c r="K123" s="2">
        <f>B123*8.92%</f>
        <v>146333.9160408524</v>
      </c>
      <c r="L123" s="2"/>
      <c r="M123" s="2">
        <f>C123*8.92%</f>
        <v>50459.971048569787</v>
      </c>
      <c r="N123" s="2">
        <f>D123*8.92%</f>
        <v>30275.982629141865</v>
      </c>
      <c r="O123" s="2"/>
      <c r="P123" s="2">
        <f>E123*8.92%</f>
        <v>58869.966223331423</v>
      </c>
      <c r="Q123" s="2">
        <f>I123*8.92%</f>
        <v>50459.971048569787</v>
      </c>
      <c r="R123" s="2"/>
    </row>
    <row r="124" spans="1:18" x14ac:dyDescent="0.2">
      <c r="A124">
        <v>14</v>
      </c>
      <c r="B124" s="9">
        <f t="shared" si="22"/>
        <v>1722540.4915122762</v>
      </c>
      <c r="C124" s="9">
        <f t="shared" si="23"/>
        <v>593979.47983181919</v>
      </c>
      <c r="D124" s="9">
        <f t="shared" si="24"/>
        <v>356387.68789909146</v>
      </c>
      <c r="E124" s="9">
        <f t="shared" si="25"/>
        <v>692976.05980378913</v>
      </c>
      <c r="F124" s="9">
        <f t="shared" si="25"/>
        <v>39598.631988787944</v>
      </c>
      <c r="G124" s="9"/>
      <c r="H124" s="9"/>
      <c r="I124" s="9">
        <f t="shared" si="26"/>
        <v>593979.47983181919</v>
      </c>
      <c r="K124" s="2">
        <f>B124*8.92%</f>
        <v>153650.61184289504</v>
      </c>
      <c r="L124" s="2"/>
      <c r="M124" s="2">
        <f>C124*8.92%</f>
        <v>52982.969600998273</v>
      </c>
      <c r="N124" s="2">
        <f>D124*8.92%</f>
        <v>31789.781760598958</v>
      </c>
      <c r="O124" s="2"/>
      <c r="P124" s="2">
        <f>E124*8.92%</f>
        <v>61813.464534497994</v>
      </c>
      <c r="Q124" s="2">
        <f>I124*8.92%</f>
        <v>52982.969600998273</v>
      </c>
      <c r="R124" s="2"/>
    </row>
    <row r="125" spans="1:18" x14ac:dyDescent="0.2">
      <c r="A125">
        <v>15</v>
      </c>
      <c r="B125" s="9">
        <f t="shared" si="22"/>
        <v>1808667.5160878901</v>
      </c>
      <c r="C125" s="9">
        <f t="shared" si="23"/>
        <v>623678.45382341021</v>
      </c>
      <c r="D125" s="9">
        <f t="shared" si="24"/>
        <v>374207.07229404605</v>
      </c>
      <c r="E125" s="9">
        <f t="shared" si="25"/>
        <v>727624.86279397854</v>
      </c>
      <c r="F125" s="9">
        <f t="shared" si="25"/>
        <v>41578.563588227342</v>
      </c>
      <c r="G125" s="9"/>
      <c r="H125" s="9"/>
      <c r="I125" s="9">
        <f t="shared" si="26"/>
        <v>623678.45382341021</v>
      </c>
      <c r="K125" s="2">
        <f>B125*8.92%</f>
        <v>161333.1424350398</v>
      </c>
      <c r="L125" s="2"/>
      <c r="M125" s="2">
        <f>C125*8.92%</f>
        <v>55632.118081048189</v>
      </c>
      <c r="N125" s="2">
        <f>D125*8.92%</f>
        <v>33379.270848628912</v>
      </c>
      <c r="O125" s="2"/>
      <c r="P125" s="2">
        <f>E125*8.92%</f>
        <v>64904.13776122289</v>
      </c>
      <c r="Q125" s="2">
        <f>I125*8.92%</f>
        <v>55632.118081048189</v>
      </c>
      <c r="R125" s="2"/>
    </row>
    <row r="126" spans="1:18" x14ac:dyDescent="0.2">
      <c r="A126">
        <v>16</v>
      </c>
      <c r="B126" s="9">
        <f t="shared" si="22"/>
        <v>1899100.8918922846</v>
      </c>
      <c r="C126" s="9">
        <f t="shared" si="23"/>
        <v>654862.37651458068</v>
      </c>
      <c r="D126" s="9">
        <f t="shared" si="24"/>
        <v>392917.42590874835</v>
      </c>
      <c r="E126" s="9">
        <f t="shared" si="25"/>
        <v>764006.10593367741</v>
      </c>
      <c r="F126" s="9">
        <f t="shared" si="25"/>
        <v>43657.491767638712</v>
      </c>
      <c r="G126" s="9"/>
      <c r="H126" s="9"/>
      <c r="I126" s="9">
        <f t="shared" si="26"/>
        <v>654862.37651458068</v>
      </c>
      <c r="K126" s="2">
        <f>B126*8.92%</f>
        <v>169399.79955679178</v>
      </c>
      <c r="L126" s="2"/>
      <c r="M126" s="2">
        <f>C126*8.92%</f>
        <v>58413.723985100594</v>
      </c>
      <c r="N126" s="2">
        <f>D126*8.92%</f>
        <v>35048.234391060352</v>
      </c>
      <c r="O126" s="2"/>
      <c r="P126" s="2">
        <f>E126*8.92%</f>
        <v>68149.34464928403</v>
      </c>
      <c r="Q126" s="2">
        <f>I126*8.92%</f>
        <v>58413.723985100594</v>
      </c>
      <c r="R126" s="2"/>
    </row>
    <row r="127" spans="1:18" x14ac:dyDescent="0.2">
      <c r="A127">
        <v>17</v>
      </c>
      <c r="B127" s="9">
        <f t="shared" si="22"/>
        <v>1994055.9364868989</v>
      </c>
      <c r="C127" s="9">
        <f t="shared" si="23"/>
        <v>687605.49534030969</v>
      </c>
      <c r="D127" s="9">
        <f t="shared" si="24"/>
        <v>412563.29720418574</v>
      </c>
      <c r="E127" s="9">
        <f t="shared" si="25"/>
        <v>802206.41123036132</v>
      </c>
      <c r="F127" s="9">
        <f t="shared" si="25"/>
        <v>45840.366356020648</v>
      </c>
      <c r="G127" s="9"/>
      <c r="H127" s="9"/>
      <c r="I127" s="9">
        <f t="shared" si="26"/>
        <v>687605.49534030969</v>
      </c>
      <c r="K127" s="2">
        <f>B127*8.92%</f>
        <v>177869.78953463139</v>
      </c>
      <c r="L127" s="2"/>
      <c r="M127" s="2">
        <f>C127*8.92%</f>
        <v>61334.410184355627</v>
      </c>
      <c r="N127" s="2">
        <f>D127*8.92%</f>
        <v>36800.646110613372</v>
      </c>
      <c r="O127" s="2"/>
      <c r="P127" s="2">
        <f>E127*8.92%</f>
        <v>71556.811881748232</v>
      </c>
      <c r="Q127" s="2">
        <f>I127*8.92%</f>
        <v>61334.410184355627</v>
      </c>
      <c r="R127" s="2"/>
    </row>
    <row r="128" spans="1:18" x14ac:dyDescent="0.2">
      <c r="A128">
        <v>18</v>
      </c>
      <c r="B128" s="9">
        <f t="shared" si="22"/>
        <v>2093758.7333112438</v>
      </c>
      <c r="C128" s="9">
        <f t="shared" si="23"/>
        <v>721985.77010732517</v>
      </c>
      <c r="D128" s="9">
        <f t="shared" si="24"/>
        <v>433191.46206439502</v>
      </c>
      <c r="E128" s="9">
        <f t="shared" si="25"/>
        <v>842316.7317918794</v>
      </c>
      <c r="F128" s="9">
        <f t="shared" si="25"/>
        <v>48132.384673821682</v>
      </c>
      <c r="G128" s="9"/>
      <c r="H128" s="9"/>
      <c r="I128" s="9">
        <f t="shared" si="26"/>
        <v>721985.77010732517</v>
      </c>
      <c r="K128" s="2">
        <f>B128*8.92%</f>
        <v>186763.27901136296</v>
      </c>
      <c r="L128" s="2"/>
      <c r="M128" s="2">
        <f>C128*8.92%</f>
        <v>64401.130693573403</v>
      </c>
      <c r="N128" s="2">
        <f>D128*8.92%</f>
        <v>38640.678416144037</v>
      </c>
      <c r="O128" s="2"/>
      <c r="P128" s="2">
        <f>E128*8.92%</f>
        <v>75134.652475835639</v>
      </c>
      <c r="Q128" s="2">
        <f>I128*8.92%</f>
        <v>64401.130693573403</v>
      </c>
      <c r="R128" s="2"/>
    </row>
    <row r="129" spans="1:18" x14ac:dyDescent="0.2">
      <c r="A129">
        <v>19</v>
      </c>
      <c r="B129" s="9">
        <f t="shared" si="22"/>
        <v>2198446.6699768058</v>
      </c>
      <c r="C129" s="9">
        <f t="shared" si="23"/>
        <v>758085.05861269147</v>
      </c>
      <c r="D129" s="9">
        <f t="shared" si="24"/>
        <v>454851.03516761475</v>
      </c>
      <c r="E129" s="9">
        <f t="shared" si="25"/>
        <v>884432.56838147342</v>
      </c>
      <c r="F129" s="9">
        <f t="shared" si="25"/>
        <v>50539.003907512764</v>
      </c>
      <c r="G129" s="9"/>
      <c r="H129" s="9"/>
      <c r="I129" s="9">
        <f t="shared" si="26"/>
        <v>758085.05861269147</v>
      </c>
      <c r="K129" s="2">
        <f>B129*8.92%</f>
        <v>196101.44296193108</v>
      </c>
      <c r="L129" s="2"/>
      <c r="M129" s="2">
        <f>C129*8.92%</f>
        <v>67621.187228252078</v>
      </c>
      <c r="N129" s="2">
        <f>D129*8.92%</f>
        <v>40572.712336951234</v>
      </c>
      <c r="O129" s="2"/>
      <c r="P129" s="2">
        <f>E129*8.92%</f>
        <v>78891.385099627427</v>
      </c>
      <c r="Q129" s="2">
        <f>I129*8.92%</f>
        <v>67621.187228252078</v>
      </c>
      <c r="R129" s="2"/>
    </row>
    <row r="130" spans="1:18" x14ac:dyDescent="0.2">
      <c r="A130">
        <v>20</v>
      </c>
      <c r="B130" s="9">
        <f t="shared" si="22"/>
        <v>2308369.003475646</v>
      </c>
      <c r="C130" s="9">
        <f t="shared" si="23"/>
        <v>795989.31154332601</v>
      </c>
      <c r="D130" s="9">
        <f t="shared" si="24"/>
        <v>477593.58692599548</v>
      </c>
      <c r="E130" s="9">
        <f t="shared" si="25"/>
        <v>928654.19680054707</v>
      </c>
      <c r="F130" s="9">
        <f t="shared" si="25"/>
        <v>53065.954102888405</v>
      </c>
      <c r="G130" s="9"/>
      <c r="H130" s="9"/>
      <c r="I130" s="9">
        <f t="shared" si="26"/>
        <v>795989.31154332601</v>
      </c>
      <c r="K130" s="2">
        <f>B130*8.92%</f>
        <v>205906.51511002763</v>
      </c>
      <c r="L130" s="2"/>
      <c r="M130" s="2">
        <f>C130*8.92%</f>
        <v>71002.246589664675</v>
      </c>
      <c r="N130" s="2">
        <f>D130*8.92%</f>
        <v>42601.347953798795</v>
      </c>
      <c r="O130" s="2"/>
      <c r="P130" s="2">
        <f>E130*8.92%</f>
        <v>82835.954354608795</v>
      </c>
      <c r="Q130" s="2">
        <f>I130*8.92%</f>
        <v>71002.246589664675</v>
      </c>
      <c r="R130" s="2"/>
    </row>
    <row r="131" spans="1:18" x14ac:dyDescent="0.2">
      <c r="A131">
        <v>21</v>
      </c>
      <c r="B131" s="9">
        <f t="shared" si="22"/>
        <v>2423787.4536494282</v>
      </c>
      <c r="C131" s="9">
        <f t="shared" si="23"/>
        <v>835788.7771204923</v>
      </c>
      <c r="D131" s="9">
        <f t="shared" si="24"/>
        <v>501473.26627229527</v>
      </c>
      <c r="E131" s="9">
        <f t="shared" si="24"/>
        <v>975086.90664057445</v>
      </c>
      <c r="F131" s="9">
        <f t="shared" si="24"/>
        <v>55719.251808032823</v>
      </c>
      <c r="I131" s="9">
        <f t="shared" si="26"/>
        <v>835788.7771204923</v>
      </c>
      <c r="K131" s="2">
        <f t="shared" ref="K131:K140" si="27">B131*8.92%</f>
        <v>216201.840865529</v>
      </c>
      <c r="L131" s="2"/>
      <c r="M131" s="2">
        <f t="shared" ref="M131:M140" si="28">C131*8.92%</f>
        <v>74552.358919147911</v>
      </c>
      <c r="N131" s="2">
        <f t="shared" ref="N131:N140" si="29">D131*8.92%</f>
        <v>44731.415351488737</v>
      </c>
      <c r="O131" s="2"/>
      <c r="P131" s="2">
        <f t="shared" ref="P131:P140" si="30">E131*8.92%</f>
        <v>86977.752072339237</v>
      </c>
      <c r="Q131" s="2">
        <f t="shared" ref="Q131:Q140" si="31">I131*8.92%</f>
        <v>74552.358919147911</v>
      </c>
      <c r="R131" s="2"/>
    </row>
    <row r="132" spans="1:18" x14ac:dyDescent="0.2">
      <c r="A132">
        <v>22</v>
      </c>
      <c r="B132" s="9">
        <f t="shared" si="22"/>
        <v>2544976.8263318995</v>
      </c>
      <c r="C132" s="9">
        <f t="shared" si="23"/>
        <v>877578.21597651695</v>
      </c>
      <c r="D132" s="9">
        <f t="shared" si="23"/>
        <v>526546.92958591005</v>
      </c>
      <c r="E132" s="9">
        <f t="shared" si="23"/>
        <v>1023841.2519726031</v>
      </c>
      <c r="F132" s="9">
        <f t="shared" si="23"/>
        <v>58505.214398434466</v>
      </c>
      <c r="I132" s="9">
        <f t="shared" si="26"/>
        <v>877578.21597651695</v>
      </c>
      <c r="K132" s="2">
        <f t="shared" si="27"/>
        <v>227011.93290880544</v>
      </c>
      <c r="L132" s="2"/>
      <c r="M132" s="2">
        <f t="shared" si="28"/>
        <v>78279.976865105316</v>
      </c>
      <c r="N132" s="2">
        <f t="shared" si="29"/>
        <v>46967.986119063178</v>
      </c>
      <c r="O132" s="2"/>
      <c r="P132" s="2">
        <f t="shared" si="30"/>
        <v>91326.639675956205</v>
      </c>
      <c r="Q132" s="2">
        <f t="shared" si="31"/>
        <v>78279.976865105316</v>
      </c>
      <c r="R132" s="2"/>
    </row>
    <row r="133" spans="1:18" x14ac:dyDescent="0.2">
      <c r="A133">
        <v>23</v>
      </c>
      <c r="B133" s="9">
        <f t="shared" si="22"/>
        <v>2672225.6676484942</v>
      </c>
      <c r="C133" s="9">
        <f t="shared" si="22"/>
        <v>921457.12677534274</v>
      </c>
      <c r="D133" s="9">
        <f t="shared" si="22"/>
        <v>552874.27606520557</v>
      </c>
      <c r="E133" s="9">
        <f t="shared" si="22"/>
        <v>1075033.3145712332</v>
      </c>
      <c r="F133" s="9">
        <f t="shared" si="22"/>
        <v>61430.475118356189</v>
      </c>
      <c r="I133" s="9">
        <f t="shared" si="26"/>
        <v>921457.12677534274</v>
      </c>
      <c r="K133" s="2">
        <f t="shared" si="27"/>
        <v>238362.5295542457</v>
      </c>
      <c r="L133" s="2"/>
      <c r="M133" s="2">
        <f t="shared" si="28"/>
        <v>82193.97570836058</v>
      </c>
      <c r="N133" s="2">
        <f t="shared" si="29"/>
        <v>49316.385425016335</v>
      </c>
      <c r="O133" s="2"/>
      <c r="P133" s="2">
        <f t="shared" si="30"/>
        <v>95892.97165975401</v>
      </c>
      <c r="Q133" s="2">
        <f t="shared" si="31"/>
        <v>82193.97570836058</v>
      </c>
      <c r="R133" s="2"/>
    </row>
    <row r="134" spans="1:18" x14ac:dyDescent="0.2">
      <c r="A134">
        <v>24</v>
      </c>
      <c r="B134" s="9">
        <f t="shared" ref="B134:F140" si="32">B133+(B133*$C$108%)</f>
        <v>2805836.9510309189</v>
      </c>
      <c r="C134" s="9">
        <f t="shared" si="32"/>
        <v>967529.98311410984</v>
      </c>
      <c r="D134" s="9">
        <f t="shared" si="32"/>
        <v>580517.98986846581</v>
      </c>
      <c r="E134" s="9">
        <f t="shared" si="32"/>
        <v>1128784.9802997948</v>
      </c>
      <c r="F134" s="9">
        <f t="shared" si="32"/>
        <v>64501.998874273995</v>
      </c>
      <c r="I134" s="9">
        <f t="shared" si="26"/>
        <v>967529.98311410984</v>
      </c>
      <c r="K134" s="2">
        <f t="shared" si="27"/>
        <v>250280.65603195797</v>
      </c>
      <c r="L134" s="2"/>
      <c r="M134" s="2">
        <f t="shared" si="28"/>
        <v>86303.674493778599</v>
      </c>
      <c r="N134" s="2">
        <f t="shared" si="29"/>
        <v>51782.204696267152</v>
      </c>
      <c r="O134" s="2"/>
      <c r="P134" s="2">
        <f t="shared" si="30"/>
        <v>100687.6202427417</v>
      </c>
      <c r="Q134" s="2">
        <f t="shared" si="31"/>
        <v>86303.674493778599</v>
      </c>
      <c r="R134" s="2"/>
    </row>
    <row r="135" spans="1:18" x14ac:dyDescent="0.2">
      <c r="A135">
        <v>25</v>
      </c>
      <c r="B135" s="9">
        <f t="shared" si="32"/>
        <v>2946128.7985824649</v>
      </c>
      <c r="C135" s="9">
        <f t="shared" si="32"/>
        <v>1015906.4822698153</v>
      </c>
      <c r="D135" s="9">
        <f t="shared" si="32"/>
        <v>609543.8893618891</v>
      </c>
      <c r="E135" s="9">
        <f t="shared" si="32"/>
        <v>1185224.2293147845</v>
      </c>
      <c r="F135" s="9">
        <f t="shared" si="32"/>
        <v>67727.098817987688</v>
      </c>
      <c r="I135" s="9">
        <f t="shared" si="26"/>
        <v>1015906.4822698153</v>
      </c>
      <c r="K135" s="2">
        <f t="shared" si="27"/>
        <v>262794.68883355585</v>
      </c>
      <c r="L135" s="2"/>
      <c r="M135" s="2">
        <f t="shared" si="28"/>
        <v>90618.858218467518</v>
      </c>
      <c r="N135" s="2">
        <f t="shared" si="29"/>
        <v>54371.314931080509</v>
      </c>
      <c r="O135" s="2"/>
      <c r="P135" s="2">
        <f t="shared" si="30"/>
        <v>105722.00125487878</v>
      </c>
      <c r="Q135" s="2">
        <f t="shared" si="31"/>
        <v>90618.858218467518</v>
      </c>
      <c r="R135" s="2"/>
    </row>
    <row r="136" spans="1:18" x14ac:dyDescent="0.2">
      <c r="A136">
        <v>26</v>
      </c>
      <c r="B136" s="9">
        <f t="shared" si="32"/>
        <v>3093435.238511588</v>
      </c>
      <c r="C136" s="9">
        <f t="shared" si="32"/>
        <v>1066701.8063833062</v>
      </c>
      <c r="D136" s="9">
        <f t="shared" si="32"/>
        <v>640021.0838299836</v>
      </c>
      <c r="E136" s="9">
        <f t="shared" si="32"/>
        <v>1244485.4407805237</v>
      </c>
      <c r="F136" s="9">
        <f t="shared" si="32"/>
        <v>71113.453758887073</v>
      </c>
      <c r="I136" s="9">
        <f t="shared" si="26"/>
        <v>1066701.8063833062</v>
      </c>
      <c r="K136" s="2">
        <f t="shared" si="27"/>
        <v>275934.42327523365</v>
      </c>
      <c r="L136" s="2"/>
      <c r="M136" s="2">
        <f t="shared" si="28"/>
        <v>95149.801129390908</v>
      </c>
      <c r="N136" s="2">
        <f t="shared" si="29"/>
        <v>57089.880677634537</v>
      </c>
      <c r="O136" s="2"/>
      <c r="P136" s="2">
        <f t="shared" si="30"/>
        <v>111008.10131762271</v>
      </c>
      <c r="Q136" s="2">
        <f t="shared" si="31"/>
        <v>95149.801129390908</v>
      </c>
      <c r="R136" s="2"/>
    </row>
    <row r="137" spans="1:18" x14ac:dyDescent="0.2">
      <c r="A137">
        <v>27</v>
      </c>
      <c r="B137" s="9">
        <f t="shared" si="32"/>
        <v>3248107.0004371675</v>
      </c>
      <c r="C137" s="9">
        <f t="shared" si="32"/>
        <v>1120036.8967024714</v>
      </c>
      <c r="D137" s="9">
        <f t="shared" si="32"/>
        <v>672022.13802148274</v>
      </c>
      <c r="E137" s="9">
        <f t="shared" si="32"/>
        <v>1306709.71281955</v>
      </c>
      <c r="F137" s="9">
        <f t="shared" si="32"/>
        <v>74669.126446831433</v>
      </c>
      <c r="I137" s="9">
        <f t="shared" si="26"/>
        <v>1120036.8967024714</v>
      </c>
      <c r="K137" s="2">
        <f t="shared" si="27"/>
        <v>289731.14443899534</v>
      </c>
      <c r="L137" s="2"/>
      <c r="M137" s="2">
        <f t="shared" si="28"/>
        <v>99907.291185860449</v>
      </c>
      <c r="N137" s="2">
        <f t="shared" si="29"/>
        <v>59944.374711516262</v>
      </c>
      <c r="O137" s="2"/>
      <c r="P137" s="2">
        <f t="shared" si="30"/>
        <v>116558.50638350386</v>
      </c>
      <c r="Q137" s="2">
        <f t="shared" si="31"/>
        <v>99907.291185860449</v>
      </c>
      <c r="R137" s="2"/>
    </row>
    <row r="138" spans="1:18" x14ac:dyDescent="0.2">
      <c r="A138">
        <v>28</v>
      </c>
      <c r="B138" s="9">
        <f t="shared" si="32"/>
        <v>3410512.3504590257</v>
      </c>
      <c r="C138" s="9">
        <f t="shared" si="32"/>
        <v>1176038.7415375949</v>
      </c>
      <c r="D138" s="9">
        <f t="shared" si="32"/>
        <v>705623.24492255691</v>
      </c>
      <c r="E138" s="9">
        <f t="shared" si="32"/>
        <v>1372045.1984605275</v>
      </c>
      <c r="F138" s="9">
        <f t="shared" si="32"/>
        <v>78402.582769173008</v>
      </c>
      <c r="I138" s="9">
        <f t="shared" si="26"/>
        <v>1176038.7415375949</v>
      </c>
      <c r="K138" s="2">
        <f t="shared" si="27"/>
        <v>304217.70166094508</v>
      </c>
      <c r="L138" s="2"/>
      <c r="M138" s="2">
        <f t="shared" si="28"/>
        <v>104902.65574515348</v>
      </c>
      <c r="N138" s="2">
        <f t="shared" si="29"/>
        <v>62941.593447092077</v>
      </c>
      <c r="O138" s="2"/>
      <c r="P138" s="2">
        <f t="shared" si="30"/>
        <v>122386.43170267905</v>
      </c>
      <c r="Q138" s="2">
        <f t="shared" si="31"/>
        <v>104902.65574515348</v>
      </c>
      <c r="R138" s="2"/>
    </row>
    <row r="139" spans="1:18" x14ac:dyDescent="0.2">
      <c r="A139">
        <v>29</v>
      </c>
      <c r="B139" s="9">
        <f t="shared" si="32"/>
        <v>3581037.9679819769</v>
      </c>
      <c r="C139" s="9">
        <f t="shared" si="32"/>
        <v>1234840.6786144746</v>
      </c>
      <c r="D139" s="9">
        <f t="shared" si="32"/>
        <v>740904.40716868476</v>
      </c>
      <c r="E139" s="9">
        <f t="shared" si="32"/>
        <v>1440647.4583835539</v>
      </c>
      <c r="F139" s="9">
        <f t="shared" si="32"/>
        <v>82322.711907631659</v>
      </c>
      <c r="I139" s="9">
        <f t="shared" si="26"/>
        <v>1234840.6786144746</v>
      </c>
      <c r="K139" s="2">
        <f t="shared" si="27"/>
        <v>319428.58674399235</v>
      </c>
      <c r="L139" s="2"/>
      <c r="M139" s="2">
        <f t="shared" si="28"/>
        <v>110147.78853241114</v>
      </c>
      <c r="N139" s="2">
        <f t="shared" si="29"/>
        <v>66088.673119446685</v>
      </c>
      <c r="O139" s="2"/>
      <c r="P139" s="2">
        <f t="shared" si="30"/>
        <v>128505.75328781302</v>
      </c>
      <c r="Q139" s="2">
        <f t="shared" si="31"/>
        <v>110147.78853241114</v>
      </c>
      <c r="R139" s="2"/>
    </row>
    <row r="140" spans="1:18" x14ac:dyDescent="0.2">
      <c r="A140">
        <v>30</v>
      </c>
      <c r="B140" s="9">
        <f t="shared" si="32"/>
        <v>3760089.8663810757</v>
      </c>
      <c r="C140" s="9">
        <f t="shared" si="32"/>
        <v>1296582.7125451984</v>
      </c>
      <c r="D140" s="9">
        <f t="shared" si="32"/>
        <v>777949.62752711901</v>
      </c>
      <c r="E140" s="9">
        <f t="shared" si="32"/>
        <v>1512679.8313027315</v>
      </c>
      <c r="F140" s="9">
        <f t="shared" si="32"/>
        <v>86438.847503013239</v>
      </c>
      <c r="I140" s="9">
        <f t="shared" si="26"/>
        <v>1296582.7125451984</v>
      </c>
      <c r="K140" s="2">
        <f t="shared" si="27"/>
        <v>335400.01608119195</v>
      </c>
      <c r="L140" s="2"/>
      <c r="M140" s="2">
        <f t="shared" si="28"/>
        <v>115655.1779590317</v>
      </c>
      <c r="N140" s="2">
        <f t="shared" si="29"/>
        <v>69393.106775419015</v>
      </c>
      <c r="O140" s="2"/>
      <c r="P140" s="2">
        <f t="shared" si="30"/>
        <v>134931.04095220365</v>
      </c>
      <c r="Q140" s="2">
        <f t="shared" si="31"/>
        <v>115655.1779590317</v>
      </c>
      <c r="R140" s="2"/>
    </row>
    <row r="141" spans="1:18" x14ac:dyDescent="0.2">
      <c r="A141">
        <v>31</v>
      </c>
      <c r="B141" s="9">
        <f t="shared" ref="B141:F141" si="33">B140+(B140*$C$108%)</f>
        <v>3948094.3597001294</v>
      </c>
      <c r="C141" s="9">
        <f t="shared" si="33"/>
        <v>1361411.8481724584</v>
      </c>
      <c r="D141" s="9">
        <f t="shared" si="33"/>
        <v>816847.10890347499</v>
      </c>
      <c r="E141" s="9">
        <f t="shared" si="33"/>
        <v>1588313.822867868</v>
      </c>
      <c r="F141" s="9">
        <f t="shared" si="33"/>
        <v>90760.789878163894</v>
      </c>
      <c r="I141" s="9">
        <f t="shared" si="26"/>
        <v>1361411.8481724584</v>
      </c>
      <c r="K141" s="2">
        <f t="shared" ref="K141:K160" si="34">B141*8.92%</f>
        <v>352170.01688525156</v>
      </c>
      <c r="L141" s="2"/>
      <c r="M141" s="2">
        <f t="shared" ref="M141:M160" si="35">C141*8.92%</f>
        <v>121437.93685698329</v>
      </c>
      <c r="N141" s="2">
        <f t="shared" ref="N141:N160" si="36">D141*8.92%</f>
        <v>72862.762114189973</v>
      </c>
      <c r="O141" s="2"/>
      <c r="P141" s="2">
        <f t="shared" ref="P141:P160" si="37">E141*8.92%</f>
        <v>141677.59299981382</v>
      </c>
      <c r="Q141" s="2">
        <f t="shared" ref="Q141:Q160" si="38">I141*8.92%</f>
        <v>121437.93685698329</v>
      </c>
    </row>
    <row r="142" spans="1:18" x14ac:dyDescent="0.2">
      <c r="A142">
        <v>32</v>
      </c>
      <c r="B142" s="9">
        <f t="shared" ref="B142:F142" si="39">B141+(B141*$C$108%)</f>
        <v>4145499.0776851359</v>
      </c>
      <c r="C142" s="9">
        <f t="shared" si="39"/>
        <v>1429482.4405810812</v>
      </c>
      <c r="D142" s="9">
        <f t="shared" si="39"/>
        <v>857689.46434864879</v>
      </c>
      <c r="E142" s="9">
        <f t="shared" si="39"/>
        <v>1667729.5140112615</v>
      </c>
      <c r="F142" s="9">
        <f t="shared" si="39"/>
        <v>95298.829372072083</v>
      </c>
      <c r="I142" s="9">
        <f t="shared" si="26"/>
        <v>1429482.4405810812</v>
      </c>
      <c r="K142" s="2">
        <f t="shared" si="34"/>
        <v>369778.5177295141</v>
      </c>
      <c r="L142" s="2"/>
      <c r="M142" s="2">
        <f t="shared" si="35"/>
        <v>127509.83369983245</v>
      </c>
      <c r="N142" s="2">
        <f t="shared" si="36"/>
        <v>76505.900219899471</v>
      </c>
      <c r="O142" s="2"/>
      <c r="P142" s="2">
        <f t="shared" si="37"/>
        <v>148761.47264980452</v>
      </c>
      <c r="Q142" s="2">
        <f t="shared" si="38"/>
        <v>127509.83369983245</v>
      </c>
    </row>
    <row r="143" spans="1:18" x14ac:dyDescent="0.2">
      <c r="A143">
        <v>33</v>
      </c>
      <c r="B143" s="9">
        <f t="shared" ref="B143:F143" si="40">B142+(B142*$C$108%)</f>
        <v>4352774.0315693924</v>
      </c>
      <c r="C143" s="9">
        <f t="shared" si="40"/>
        <v>1500956.5626101352</v>
      </c>
      <c r="D143" s="9">
        <f t="shared" si="40"/>
        <v>900573.93756608129</v>
      </c>
      <c r="E143" s="9">
        <f t="shared" si="40"/>
        <v>1751115.9897118246</v>
      </c>
      <c r="F143" s="9">
        <f t="shared" si="40"/>
        <v>100063.77084067569</v>
      </c>
      <c r="I143" s="9">
        <f t="shared" si="26"/>
        <v>1500956.5626101352</v>
      </c>
      <c r="K143" s="2">
        <f t="shared" si="34"/>
        <v>388267.44361598982</v>
      </c>
      <c r="L143" s="2"/>
      <c r="M143" s="2">
        <f t="shared" si="35"/>
        <v>133885.32538482407</v>
      </c>
      <c r="N143" s="2">
        <f t="shared" si="36"/>
        <v>80331.19523089446</v>
      </c>
      <c r="O143" s="2"/>
      <c r="P143" s="2">
        <f t="shared" si="37"/>
        <v>156199.54628229476</v>
      </c>
      <c r="Q143" s="2">
        <f t="shared" si="38"/>
        <v>133885.32538482407</v>
      </c>
    </row>
    <row r="144" spans="1:18" x14ac:dyDescent="0.2">
      <c r="A144">
        <v>34</v>
      </c>
      <c r="B144" s="9">
        <f t="shared" ref="B144:F144" si="41">B143+(B143*$C$108%)</f>
        <v>4570412.7331478624</v>
      </c>
      <c r="C144" s="9">
        <f t="shared" si="41"/>
        <v>1576004.3907406419</v>
      </c>
      <c r="D144" s="9">
        <f t="shared" si="41"/>
        <v>945602.6344443853</v>
      </c>
      <c r="E144" s="9">
        <f t="shared" si="41"/>
        <v>1838671.7891974158</v>
      </c>
      <c r="F144" s="9">
        <f t="shared" si="41"/>
        <v>105066.95938270946</v>
      </c>
      <c r="I144" s="9">
        <f t="shared" si="26"/>
        <v>1576004.3907406419</v>
      </c>
      <c r="K144" s="2">
        <f t="shared" si="34"/>
        <v>407680.81579678931</v>
      </c>
      <c r="L144" s="2"/>
      <c r="M144" s="2">
        <f t="shared" si="35"/>
        <v>140579.59165406527</v>
      </c>
      <c r="N144" s="2">
        <f t="shared" si="36"/>
        <v>84347.754992439164</v>
      </c>
      <c r="O144" s="2"/>
      <c r="P144" s="2">
        <f t="shared" si="37"/>
        <v>164009.5235964095</v>
      </c>
      <c r="Q144" s="2">
        <f t="shared" si="38"/>
        <v>140579.59165406527</v>
      </c>
    </row>
    <row r="145" spans="1:17" x14ac:dyDescent="0.2">
      <c r="A145">
        <v>35</v>
      </c>
      <c r="B145" s="9">
        <f t="shared" ref="B145:F145" si="42">B144+(B144*$C$108%)</f>
        <v>4798933.3698052559</v>
      </c>
      <c r="C145" s="9">
        <f t="shared" si="42"/>
        <v>1654804.6102776739</v>
      </c>
      <c r="D145" s="9">
        <f t="shared" si="42"/>
        <v>992882.76616660459</v>
      </c>
      <c r="E145" s="9">
        <f t="shared" si="42"/>
        <v>1930605.3786572865</v>
      </c>
      <c r="F145" s="9">
        <f t="shared" si="42"/>
        <v>110320.30735184494</v>
      </c>
      <c r="I145" s="9">
        <f t="shared" si="26"/>
        <v>1654804.6102776739</v>
      </c>
      <c r="K145" s="2">
        <f t="shared" si="34"/>
        <v>428064.85658662883</v>
      </c>
      <c r="L145" s="2"/>
      <c r="M145" s="2">
        <f t="shared" si="35"/>
        <v>147608.5712367685</v>
      </c>
      <c r="N145" s="2">
        <f t="shared" si="36"/>
        <v>88565.142742061129</v>
      </c>
      <c r="O145" s="2"/>
      <c r="P145" s="2">
        <f t="shared" si="37"/>
        <v>172209.99977622996</v>
      </c>
      <c r="Q145" s="2">
        <f t="shared" si="38"/>
        <v>147608.5712367685</v>
      </c>
    </row>
    <row r="146" spans="1:17" x14ac:dyDescent="0.2">
      <c r="A146">
        <v>36</v>
      </c>
      <c r="B146" s="9">
        <f t="shared" ref="B146:F146" si="43">B145+(B145*$C$108%)</f>
        <v>5038880.0382955186</v>
      </c>
      <c r="C146" s="9">
        <f t="shared" si="43"/>
        <v>1737544.8407915577</v>
      </c>
      <c r="D146" s="9">
        <f t="shared" si="43"/>
        <v>1042526.9044749348</v>
      </c>
      <c r="E146" s="9">
        <f t="shared" si="43"/>
        <v>2027135.6475901508</v>
      </c>
      <c r="F146" s="9">
        <f t="shared" si="43"/>
        <v>115836.32271943719</v>
      </c>
      <c r="I146" s="9">
        <f t="shared" si="26"/>
        <v>1737544.8407915577</v>
      </c>
      <c r="K146" s="2">
        <f t="shared" si="34"/>
        <v>449468.09941596026</v>
      </c>
      <c r="L146" s="2"/>
      <c r="M146" s="2">
        <f t="shared" si="35"/>
        <v>154988.99979860694</v>
      </c>
      <c r="N146" s="2">
        <f t="shared" si="36"/>
        <v>92993.399879164179</v>
      </c>
      <c r="O146" s="2"/>
      <c r="P146" s="2">
        <f t="shared" si="37"/>
        <v>180820.49976504146</v>
      </c>
      <c r="Q146" s="2">
        <f t="shared" si="38"/>
        <v>154988.99979860694</v>
      </c>
    </row>
    <row r="147" spans="1:17" x14ac:dyDescent="0.2">
      <c r="A147">
        <v>37</v>
      </c>
      <c r="B147" s="9">
        <f t="shared" ref="B147:F147" si="44">B146+(B146*$C$108%)</f>
        <v>5290824.0402102945</v>
      </c>
      <c r="C147" s="9">
        <f t="shared" si="44"/>
        <v>1824422.0828311355</v>
      </c>
      <c r="D147" s="9">
        <f t="shared" si="44"/>
        <v>1094653.2496986815</v>
      </c>
      <c r="E147" s="9">
        <f t="shared" si="44"/>
        <v>2128492.4299696581</v>
      </c>
      <c r="F147" s="9">
        <f t="shared" si="44"/>
        <v>121628.13885540905</v>
      </c>
      <c r="I147" s="9">
        <f t="shared" si="26"/>
        <v>1824422.0828311355</v>
      </c>
      <c r="K147" s="2">
        <f t="shared" si="34"/>
        <v>471941.50438675826</v>
      </c>
      <c r="L147" s="2"/>
      <c r="M147" s="2">
        <f t="shared" si="35"/>
        <v>162738.44978853728</v>
      </c>
      <c r="N147" s="2">
        <f t="shared" si="36"/>
        <v>97643.069873122397</v>
      </c>
      <c r="O147" s="2"/>
      <c r="P147" s="2">
        <f t="shared" si="37"/>
        <v>189861.52475329352</v>
      </c>
      <c r="Q147" s="2">
        <f t="shared" si="38"/>
        <v>162738.44978853728</v>
      </c>
    </row>
    <row r="148" spans="1:17" x14ac:dyDescent="0.2">
      <c r="A148">
        <v>38</v>
      </c>
      <c r="B148" s="9">
        <f t="shared" ref="B148:F148" si="45">B147+(B147*$C$108%)</f>
        <v>5555365.2422208097</v>
      </c>
      <c r="C148" s="9">
        <f t="shared" si="45"/>
        <v>1915643.1869726921</v>
      </c>
      <c r="D148" s="9">
        <f t="shared" si="45"/>
        <v>1149385.9121836156</v>
      </c>
      <c r="E148" s="9">
        <f t="shared" si="45"/>
        <v>2234917.0514681409</v>
      </c>
      <c r="F148" s="9">
        <f t="shared" si="45"/>
        <v>127709.5457981795</v>
      </c>
      <c r="I148" s="9">
        <f t="shared" si="26"/>
        <v>1915643.1869726921</v>
      </c>
      <c r="K148" s="2">
        <f t="shared" si="34"/>
        <v>495538.57960609626</v>
      </c>
      <c r="L148" s="2"/>
      <c r="M148" s="2">
        <f t="shared" si="35"/>
        <v>170875.37227796414</v>
      </c>
      <c r="N148" s="2">
        <f t="shared" si="36"/>
        <v>102525.22336677852</v>
      </c>
      <c r="O148" s="2"/>
      <c r="P148" s="2">
        <f t="shared" si="37"/>
        <v>199354.60099095816</v>
      </c>
      <c r="Q148" s="2">
        <f t="shared" si="38"/>
        <v>170875.37227796414</v>
      </c>
    </row>
    <row r="149" spans="1:17" x14ac:dyDescent="0.2">
      <c r="A149">
        <v>39</v>
      </c>
      <c r="B149" s="9">
        <f t="shared" ref="B149:F149" si="46">B148+(B148*$C$108%)</f>
        <v>5833133.5043318504</v>
      </c>
      <c r="C149" s="9">
        <f t="shared" si="46"/>
        <v>2011425.3463213267</v>
      </c>
      <c r="D149" s="9">
        <f t="shared" si="46"/>
        <v>1206855.2077927964</v>
      </c>
      <c r="E149" s="9">
        <f t="shared" si="46"/>
        <v>2346662.9040415478</v>
      </c>
      <c r="F149" s="9">
        <f t="shared" si="46"/>
        <v>134095.02308808849</v>
      </c>
      <c r="I149" s="9">
        <f t="shared" si="26"/>
        <v>2011425.3463213267</v>
      </c>
      <c r="K149" s="2">
        <f t="shared" si="34"/>
        <v>520315.50858640106</v>
      </c>
      <c r="L149" s="2"/>
      <c r="M149" s="2">
        <f t="shared" si="35"/>
        <v>179419.14089186233</v>
      </c>
      <c r="N149" s="2">
        <f t="shared" si="36"/>
        <v>107651.48453511744</v>
      </c>
      <c r="O149" s="2"/>
      <c r="P149" s="2">
        <f t="shared" si="37"/>
        <v>209322.33104050608</v>
      </c>
      <c r="Q149" s="2">
        <f t="shared" si="38"/>
        <v>179419.14089186233</v>
      </c>
    </row>
    <row r="150" spans="1:17" x14ac:dyDescent="0.2">
      <c r="A150">
        <v>40</v>
      </c>
      <c r="B150" s="9">
        <f t="shared" ref="B150:F150" si="47">B149+(B149*$C$108%)</f>
        <v>6124790.1795484433</v>
      </c>
      <c r="C150" s="9">
        <f t="shared" si="47"/>
        <v>2111996.6136373929</v>
      </c>
      <c r="D150" s="9">
        <f t="shared" si="47"/>
        <v>1267197.9681824362</v>
      </c>
      <c r="E150" s="9">
        <f t="shared" si="47"/>
        <v>2463996.0492436253</v>
      </c>
      <c r="F150" s="9">
        <f t="shared" si="47"/>
        <v>140799.77424249292</v>
      </c>
      <c r="I150" s="9">
        <f t="shared" si="26"/>
        <v>2111996.6136373929</v>
      </c>
      <c r="K150" s="2">
        <f t="shared" si="34"/>
        <v>546331.28401572118</v>
      </c>
      <c r="L150" s="2"/>
      <c r="M150" s="2">
        <f t="shared" si="35"/>
        <v>188390.09793645545</v>
      </c>
      <c r="N150" s="2">
        <f t="shared" si="36"/>
        <v>113034.05876187331</v>
      </c>
      <c r="O150" s="2"/>
      <c r="P150" s="2">
        <f t="shared" si="37"/>
        <v>219788.44759253139</v>
      </c>
      <c r="Q150" s="2">
        <f t="shared" si="38"/>
        <v>188390.09793645545</v>
      </c>
    </row>
    <row r="151" spans="1:17" x14ac:dyDescent="0.2">
      <c r="A151">
        <v>41</v>
      </c>
      <c r="B151" s="9">
        <f t="shared" ref="B151:F151" si="48">B150+(B150*$C$108%)</f>
        <v>6431029.6885258658</v>
      </c>
      <c r="C151" s="9">
        <f t="shared" si="48"/>
        <v>2217596.4443192626</v>
      </c>
      <c r="D151" s="9">
        <f t="shared" si="48"/>
        <v>1330557.8665915581</v>
      </c>
      <c r="E151" s="9">
        <f t="shared" si="48"/>
        <v>2587195.8517058063</v>
      </c>
      <c r="F151" s="9">
        <f t="shared" si="48"/>
        <v>147839.76295461756</v>
      </c>
      <c r="I151" s="9">
        <f t="shared" si="26"/>
        <v>2217596.4443192626</v>
      </c>
      <c r="K151" s="2">
        <f t="shared" si="34"/>
        <v>573647.84821650723</v>
      </c>
      <c r="L151" s="2"/>
      <c r="M151" s="2">
        <f t="shared" si="35"/>
        <v>197809.60283327824</v>
      </c>
      <c r="N151" s="2">
        <f t="shared" si="36"/>
        <v>118685.76169996698</v>
      </c>
      <c r="O151" s="2"/>
      <c r="P151" s="2">
        <f t="shared" si="37"/>
        <v>230777.86997215793</v>
      </c>
      <c r="Q151" s="2">
        <f t="shared" si="38"/>
        <v>197809.60283327824</v>
      </c>
    </row>
    <row r="152" spans="1:17" x14ac:dyDescent="0.2">
      <c r="A152">
        <v>42</v>
      </c>
      <c r="B152" s="9">
        <f t="shared" ref="B152:F152" si="49">B151+(B151*$C$108%)</f>
        <v>6752581.1729521593</v>
      </c>
      <c r="C152" s="9">
        <f t="shared" si="49"/>
        <v>2328476.2665352258</v>
      </c>
      <c r="D152" s="9">
        <f t="shared" si="49"/>
        <v>1397085.7599211361</v>
      </c>
      <c r="E152" s="9">
        <f t="shared" si="49"/>
        <v>2716555.6442910968</v>
      </c>
      <c r="F152" s="9">
        <f t="shared" si="49"/>
        <v>155231.75110234844</v>
      </c>
      <c r="I152" s="9">
        <f t="shared" si="26"/>
        <v>2328476.2665352258</v>
      </c>
      <c r="K152" s="2">
        <f t="shared" si="34"/>
        <v>602330.24062733259</v>
      </c>
      <c r="L152" s="2"/>
      <c r="M152" s="2">
        <f t="shared" si="35"/>
        <v>207700.08297494214</v>
      </c>
      <c r="N152" s="2">
        <f t="shared" si="36"/>
        <v>124620.04978496535</v>
      </c>
      <c r="O152" s="2"/>
      <c r="P152" s="2">
        <f t="shared" si="37"/>
        <v>242316.76347076584</v>
      </c>
      <c r="Q152" s="2">
        <f t="shared" si="38"/>
        <v>207700.08297494214</v>
      </c>
    </row>
    <row r="153" spans="1:17" x14ac:dyDescent="0.2">
      <c r="A153">
        <v>43</v>
      </c>
      <c r="B153" s="9">
        <f t="shared" ref="B153:F153" si="50">B152+(B152*$C$108%)</f>
        <v>7090210.2315997677</v>
      </c>
      <c r="C153" s="9">
        <f t="shared" si="50"/>
        <v>2444900.0798619869</v>
      </c>
      <c r="D153" s="9">
        <f t="shared" si="50"/>
        <v>1466940.0479171928</v>
      </c>
      <c r="E153" s="9">
        <f t="shared" si="50"/>
        <v>2852383.4265056518</v>
      </c>
      <c r="F153" s="9">
        <f t="shared" si="50"/>
        <v>162993.33865746585</v>
      </c>
      <c r="I153" s="9">
        <f t="shared" si="26"/>
        <v>2444900.0798619869</v>
      </c>
      <c r="K153" s="2">
        <f t="shared" si="34"/>
        <v>632446.75265869929</v>
      </c>
      <c r="L153" s="2"/>
      <c r="M153" s="2">
        <f t="shared" si="35"/>
        <v>218085.08712368924</v>
      </c>
      <c r="N153" s="2">
        <f t="shared" si="36"/>
        <v>130851.05227421359</v>
      </c>
      <c r="O153" s="2"/>
      <c r="P153" s="2">
        <f t="shared" si="37"/>
        <v>254432.60164430414</v>
      </c>
      <c r="Q153" s="2">
        <f t="shared" si="38"/>
        <v>218085.08712368924</v>
      </c>
    </row>
    <row r="154" spans="1:17" x14ac:dyDescent="0.2">
      <c r="A154">
        <v>44</v>
      </c>
      <c r="B154" s="9">
        <f t="shared" ref="B154:F154" si="51">B153+(B153*$C$108%)</f>
        <v>7444720.7431797562</v>
      </c>
      <c r="C154" s="9">
        <f t="shared" si="51"/>
        <v>2567145.0838550865</v>
      </c>
      <c r="D154" s="9">
        <f t="shared" si="51"/>
        <v>1540287.0503130525</v>
      </c>
      <c r="E154" s="9">
        <f t="shared" si="51"/>
        <v>2995002.5978309345</v>
      </c>
      <c r="F154" s="9">
        <f t="shared" si="51"/>
        <v>171143.00559033913</v>
      </c>
      <c r="I154" s="9">
        <f t="shared" si="26"/>
        <v>2567145.0838550865</v>
      </c>
      <c r="K154" s="2">
        <f t="shared" si="34"/>
        <v>664069.09029163432</v>
      </c>
      <c r="L154" s="2"/>
      <c r="M154" s="2">
        <f t="shared" si="35"/>
        <v>228989.34147987372</v>
      </c>
      <c r="N154" s="2">
        <f t="shared" si="36"/>
        <v>137393.60488792427</v>
      </c>
      <c r="O154" s="2"/>
      <c r="P154" s="2">
        <f t="shared" si="37"/>
        <v>267154.23172651936</v>
      </c>
      <c r="Q154" s="2">
        <f t="shared" si="38"/>
        <v>228989.34147987372</v>
      </c>
    </row>
    <row r="155" spans="1:17" x14ac:dyDescent="0.2">
      <c r="A155">
        <v>45</v>
      </c>
      <c r="B155" s="9">
        <f t="shared" ref="B155:F155" si="52">B154+(B154*$C$108%)</f>
        <v>7816956.7803387437</v>
      </c>
      <c r="C155" s="9">
        <f t="shared" si="52"/>
        <v>2695502.3380478406</v>
      </c>
      <c r="D155" s="9">
        <f t="shared" si="52"/>
        <v>1617301.402828705</v>
      </c>
      <c r="E155" s="9">
        <f t="shared" si="52"/>
        <v>3144752.7277224814</v>
      </c>
      <c r="F155" s="9">
        <f t="shared" si="52"/>
        <v>179700.1558698561</v>
      </c>
      <c r="I155" s="9">
        <f t="shared" si="26"/>
        <v>2695502.3380478406</v>
      </c>
      <c r="K155" s="2">
        <f t="shared" si="34"/>
        <v>697272.54480621591</v>
      </c>
      <c r="L155" s="2"/>
      <c r="M155" s="2">
        <f t="shared" si="35"/>
        <v>240438.80855386739</v>
      </c>
      <c r="N155" s="2">
        <f t="shared" si="36"/>
        <v>144263.28513232048</v>
      </c>
      <c r="O155" s="2"/>
      <c r="P155" s="2">
        <f t="shared" si="37"/>
        <v>280511.94331284537</v>
      </c>
      <c r="Q155" s="2">
        <f t="shared" si="38"/>
        <v>240438.80855386739</v>
      </c>
    </row>
    <row r="156" spans="1:17" x14ac:dyDescent="0.2">
      <c r="A156">
        <v>46</v>
      </c>
      <c r="B156" s="9">
        <f t="shared" ref="B156:F156" si="53">B155+(B155*$C$108%)</f>
        <v>8207804.6193556804</v>
      </c>
      <c r="C156" s="9">
        <f t="shared" si="53"/>
        <v>2830277.4549502325</v>
      </c>
      <c r="D156" s="9">
        <f t="shared" si="53"/>
        <v>1698166.4729701402</v>
      </c>
      <c r="E156" s="9">
        <f t="shared" si="53"/>
        <v>3301990.3641086053</v>
      </c>
      <c r="F156" s="9">
        <f t="shared" si="53"/>
        <v>188685.16366334891</v>
      </c>
      <c r="I156" s="9">
        <f t="shared" si="26"/>
        <v>2830277.4549502325</v>
      </c>
      <c r="K156" s="2">
        <f t="shared" si="34"/>
        <v>732136.17204652668</v>
      </c>
      <c r="L156" s="2"/>
      <c r="M156" s="2">
        <f t="shared" si="35"/>
        <v>252460.74898156076</v>
      </c>
      <c r="N156" s="2">
        <f t="shared" si="36"/>
        <v>151476.44938893651</v>
      </c>
      <c r="O156" s="2"/>
      <c r="P156" s="2">
        <f t="shared" si="37"/>
        <v>294537.54047848762</v>
      </c>
      <c r="Q156" s="2">
        <f t="shared" si="38"/>
        <v>252460.74898156076</v>
      </c>
    </row>
    <row r="157" spans="1:17" x14ac:dyDescent="0.2">
      <c r="A157">
        <v>47</v>
      </c>
      <c r="B157" s="9">
        <f t="shared" ref="B157:F157" si="54">B156+(B156*$C$108%)</f>
        <v>8618194.8503234647</v>
      </c>
      <c r="C157" s="9">
        <f t="shared" si="54"/>
        <v>2971791.3276977441</v>
      </c>
      <c r="D157" s="9">
        <f t="shared" si="54"/>
        <v>1783074.7966186472</v>
      </c>
      <c r="E157" s="9">
        <f t="shared" si="54"/>
        <v>3467089.8823140357</v>
      </c>
      <c r="F157" s="9">
        <f t="shared" si="54"/>
        <v>198119.42184651634</v>
      </c>
      <c r="I157" s="9">
        <f t="shared" si="26"/>
        <v>2971791.3276977441</v>
      </c>
      <c r="K157" s="2">
        <f t="shared" si="34"/>
        <v>768742.98064885312</v>
      </c>
      <c r="L157" s="2"/>
      <c r="M157" s="2">
        <f t="shared" si="35"/>
        <v>265083.78643063881</v>
      </c>
      <c r="N157" s="2">
        <f t="shared" si="36"/>
        <v>159050.27185838332</v>
      </c>
      <c r="O157" s="2"/>
      <c r="P157" s="2">
        <f t="shared" si="37"/>
        <v>309264.41750241199</v>
      </c>
      <c r="Q157" s="2">
        <f t="shared" si="38"/>
        <v>265083.78643063881</v>
      </c>
    </row>
    <row r="158" spans="1:17" x14ac:dyDescent="0.2">
      <c r="A158">
        <v>48</v>
      </c>
      <c r="B158" s="9">
        <f t="shared" ref="B158:F158" si="55">B157+(B157*$C$108%)</f>
        <v>9049104.5928396378</v>
      </c>
      <c r="C158" s="9">
        <f t="shared" si="55"/>
        <v>3120380.8940826315</v>
      </c>
      <c r="D158" s="9">
        <f t="shared" si="55"/>
        <v>1872228.5364495795</v>
      </c>
      <c r="E158" s="9">
        <f t="shared" si="55"/>
        <v>3640444.3764297375</v>
      </c>
      <c r="F158" s="9">
        <f t="shared" si="55"/>
        <v>208025.39293884215</v>
      </c>
      <c r="I158" s="9">
        <f t="shared" si="26"/>
        <v>3120380.8940826315</v>
      </c>
      <c r="K158" s="2">
        <f t="shared" si="34"/>
        <v>807180.12968129572</v>
      </c>
      <c r="L158" s="2"/>
      <c r="M158" s="2">
        <f t="shared" si="35"/>
        <v>278337.97575217072</v>
      </c>
      <c r="N158" s="2">
        <f t="shared" si="36"/>
        <v>167002.78545130251</v>
      </c>
      <c r="O158" s="2"/>
      <c r="P158" s="2">
        <f t="shared" si="37"/>
        <v>324727.6383775326</v>
      </c>
      <c r="Q158" s="2">
        <f t="shared" si="38"/>
        <v>278337.97575217072</v>
      </c>
    </row>
    <row r="159" spans="1:17" x14ac:dyDescent="0.2">
      <c r="A159">
        <v>49</v>
      </c>
      <c r="B159" s="9">
        <f t="shared" ref="B159:F159" si="56">B158+(B158*$C$108%)</f>
        <v>9501559.8224816192</v>
      </c>
      <c r="C159" s="9">
        <f t="shared" si="56"/>
        <v>3276399.9387867632</v>
      </c>
      <c r="D159" s="9">
        <f t="shared" si="56"/>
        <v>1965839.9632720584</v>
      </c>
      <c r="E159" s="9">
        <f t="shared" si="56"/>
        <v>3822466.5952512245</v>
      </c>
      <c r="F159" s="9">
        <f t="shared" si="56"/>
        <v>218426.66258578427</v>
      </c>
      <c r="I159" s="9">
        <f t="shared" si="26"/>
        <v>3276399.9387867632</v>
      </c>
      <c r="K159" s="2">
        <f t="shared" si="34"/>
        <v>847539.13616536045</v>
      </c>
      <c r="L159" s="2"/>
      <c r="M159" s="2">
        <f t="shared" si="35"/>
        <v>292254.87453977927</v>
      </c>
      <c r="N159" s="2">
        <f t="shared" si="36"/>
        <v>175352.92472386762</v>
      </c>
      <c r="O159" s="2"/>
      <c r="P159" s="2">
        <f t="shared" si="37"/>
        <v>340964.0202964092</v>
      </c>
      <c r="Q159" s="2">
        <f t="shared" si="38"/>
        <v>292254.87453977927</v>
      </c>
    </row>
    <row r="160" spans="1:17" x14ac:dyDescent="0.2">
      <c r="A160">
        <v>50</v>
      </c>
      <c r="B160" s="9">
        <f t="shared" ref="B160:F160" si="57">B159+(B159*$C$108%)</f>
        <v>9976637.8136056997</v>
      </c>
      <c r="C160" s="9">
        <f t="shared" si="57"/>
        <v>3440219.9357261015</v>
      </c>
      <c r="D160" s="9">
        <f t="shared" si="57"/>
        <v>2064131.9614356614</v>
      </c>
      <c r="E160" s="9">
        <f t="shared" si="57"/>
        <v>4013589.9250137857</v>
      </c>
      <c r="F160" s="9">
        <f t="shared" si="57"/>
        <v>229347.99571507348</v>
      </c>
      <c r="I160" s="9">
        <f t="shared" si="26"/>
        <v>3440219.9357261015</v>
      </c>
      <c r="K160" s="2">
        <f t="shared" si="34"/>
        <v>889916.09297362843</v>
      </c>
      <c r="L160" s="2"/>
      <c r="M160" s="2">
        <f t="shared" si="35"/>
        <v>306867.61826676829</v>
      </c>
      <c r="N160" s="2">
        <f t="shared" si="36"/>
        <v>184120.57096006101</v>
      </c>
      <c r="O160" s="2"/>
      <c r="P160" s="2">
        <f t="shared" si="37"/>
        <v>358012.22131122969</v>
      </c>
      <c r="Q160" s="2">
        <f t="shared" si="38"/>
        <v>306867.61826676829</v>
      </c>
    </row>
    <row r="161" spans="1:17" x14ac:dyDescent="0.2">
      <c r="A161">
        <v>51</v>
      </c>
      <c r="B161" s="9">
        <f t="shared" ref="B161:F161" si="58">B160+(B160*$C$108%)</f>
        <v>10475469.704285985</v>
      </c>
      <c r="C161" s="9">
        <f t="shared" si="58"/>
        <v>3612230.9325124067</v>
      </c>
      <c r="D161" s="9">
        <f t="shared" si="58"/>
        <v>2167338.5595074445</v>
      </c>
      <c r="E161" s="9">
        <f t="shared" si="58"/>
        <v>4214269.4212644752</v>
      </c>
      <c r="F161" s="9">
        <f t="shared" si="58"/>
        <v>240815.39550082717</v>
      </c>
      <c r="I161" s="9">
        <f t="shared" si="26"/>
        <v>3612230.9325124067</v>
      </c>
      <c r="K161" s="2">
        <f t="shared" ref="K161:K170" si="59">B161*8.92%</f>
        <v>934411.89762230986</v>
      </c>
      <c r="L161" s="2"/>
      <c r="M161" s="2">
        <f t="shared" ref="M161:M170" si="60">C161*8.92%</f>
        <v>322210.99918010668</v>
      </c>
      <c r="N161" s="2">
        <f t="shared" ref="N161:N170" si="61">D161*8.92%</f>
        <v>193326.59950806404</v>
      </c>
      <c r="O161" s="2"/>
      <c r="P161" s="2">
        <f t="shared" ref="P161:P170" si="62">E161*8.92%</f>
        <v>375912.83237679122</v>
      </c>
      <c r="Q161" s="2">
        <f t="shared" ref="Q161:Q170" si="63">I161*8.92%</f>
        <v>322210.99918010668</v>
      </c>
    </row>
    <row r="162" spans="1:17" x14ac:dyDescent="0.2">
      <c r="A162">
        <v>52</v>
      </c>
      <c r="B162" s="9">
        <f t="shared" ref="B162:F162" si="64">B161+(B161*$C$108%)</f>
        <v>10999243.189500283</v>
      </c>
      <c r="C162" s="9">
        <f t="shared" si="64"/>
        <v>3792842.4791380269</v>
      </c>
      <c r="D162" s="9">
        <f t="shared" si="64"/>
        <v>2275705.4874828169</v>
      </c>
      <c r="E162" s="9">
        <f t="shared" si="64"/>
        <v>4424982.8923276989</v>
      </c>
      <c r="F162" s="9">
        <f t="shared" si="64"/>
        <v>252856.16527586852</v>
      </c>
      <c r="I162" s="9">
        <f t="shared" si="26"/>
        <v>3792842.4791380269</v>
      </c>
      <c r="K162" s="2">
        <f t="shared" si="59"/>
        <v>981132.49250342534</v>
      </c>
      <c r="L162" s="2"/>
      <c r="M162" s="2">
        <f t="shared" si="60"/>
        <v>338321.549139112</v>
      </c>
      <c r="N162" s="2">
        <f t="shared" si="61"/>
        <v>202992.92948346728</v>
      </c>
      <c r="O162" s="2"/>
      <c r="P162" s="2">
        <f t="shared" si="62"/>
        <v>394708.47399563075</v>
      </c>
      <c r="Q162" s="2">
        <f t="shared" si="63"/>
        <v>338321.549139112</v>
      </c>
    </row>
    <row r="163" spans="1:17" x14ac:dyDescent="0.2">
      <c r="A163">
        <v>53</v>
      </c>
      <c r="B163" s="9">
        <f t="shared" ref="B163:F163" si="65">B162+(B162*$C$108%)</f>
        <v>11549205.348975297</v>
      </c>
      <c r="C163" s="9">
        <f t="shared" si="65"/>
        <v>3982484.6030949284</v>
      </c>
      <c r="D163" s="9">
        <f t="shared" si="65"/>
        <v>2389490.7618569578</v>
      </c>
      <c r="E163" s="9">
        <f t="shared" si="65"/>
        <v>4646232.0369440839</v>
      </c>
      <c r="F163" s="9">
        <f t="shared" si="65"/>
        <v>265498.97353966197</v>
      </c>
      <c r="I163" s="9">
        <f t="shared" si="26"/>
        <v>3982484.6030949284</v>
      </c>
      <c r="K163" s="2">
        <f t="shared" si="59"/>
        <v>1030189.1171285965</v>
      </c>
      <c r="L163" s="2"/>
      <c r="M163" s="2">
        <f t="shared" si="60"/>
        <v>355237.62659606762</v>
      </c>
      <c r="N163" s="2">
        <f t="shared" si="61"/>
        <v>213142.57595764063</v>
      </c>
      <c r="O163" s="2"/>
      <c r="P163" s="2">
        <f t="shared" si="62"/>
        <v>414443.89769541228</v>
      </c>
      <c r="Q163" s="2">
        <f t="shared" si="63"/>
        <v>355237.62659606762</v>
      </c>
    </row>
    <row r="164" spans="1:17" x14ac:dyDescent="0.2">
      <c r="A164">
        <v>54</v>
      </c>
      <c r="B164" s="9">
        <f t="shared" ref="B164:F164" si="66">B163+(B163*$C$108%)</f>
        <v>12126665.616424061</v>
      </c>
      <c r="C164" s="9">
        <f t="shared" si="66"/>
        <v>4181608.8332496751</v>
      </c>
      <c r="D164" s="9">
        <f t="shared" si="66"/>
        <v>2508965.2999498057</v>
      </c>
      <c r="E164" s="9">
        <f t="shared" si="66"/>
        <v>4878543.6387912882</v>
      </c>
      <c r="F164" s="9">
        <f t="shared" si="66"/>
        <v>278773.92221664509</v>
      </c>
      <c r="I164" s="9">
        <f t="shared" si="26"/>
        <v>4181608.8332496751</v>
      </c>
      <c r="K164" s="2">
        <f t="shared" si="59"/>
        <v>1081698.5729850263</v>
      </c>
      <c r="L164" s="2"/>
      <c r="M164" s="2">
        <f t="shared" si="60"/>
        <v>372999.507925871</v>
      </c>
      <c r="N164" s="2">
        <f t="shared" si="61"/>
        <v>223799.70475552266</v>
      </c>
      <c r="O164" s="2"/>
      <c r="P164" s="2">
        <f t="shared" si="62"/>
        <v>435166.09258018294</v>
      </c>
      <c r="Q164" s="2">
        <f t="shared" si="63"/>
        <v>372999.507925871</v>
      </c>
    </row>
    <row r="165" spans="1:17" x14ac:dyDescent="0.2">
      <c r="A165">
        <v>55</v>
      </c>
      <c r="B165" s="9">
        <f t="shared" ref="B165:F165" si="67">B164+(B164*$C$108%)</f>
        <v>12732998.897245264</v>
      </c>
      <c r="C165" s="9">
        <f t="shared" si="67"/>
        <v>4390689.274912159</v>
      </c>
      <c r="D165" s="9">
        <f t="shared" si="67"/>
        <v>2634413.5649472959</v>
      </c>
      <c r="E165" s="9">
        <f t="shared" si="67"/>
        <v>5122470.8207308529</v>
      </c>
      <c r="F165" s="9">
        <f t="shared" si="67"/>
        <v>292712.61832747736</v>
      </c>
      <c r="I165" s="9">
        <f t="shared" si="26"/>
        <v>4390689.274912159</v>
      </c>
      <c r="K165" s="2">
        <f t="shared" si="59"/>
        <v>1135783.5016342776</v>
      </c>
      <c r="L165" s="2"/>
      <c r="M165" s="2">
        <f t="shared" si="60"/>
        <v>391649.48332216457</v>
      </c>
      <c r="N165" s="2">
        <f t="shared" si="61"/>
        <v>234989.68999329879</v>
      </c>
      <c r="O165" s="2"/>
      <c r="P165" s="2">
        <f t="shared" si="62"/>
        <v>456924.3972091921</v>
      </c>
      <c r="Q165" s="2">
        <f t="shared" si="63"/>
        <v>391649.48332216457</v>
      </c>
    </row>
    <row r="166" spans="1:17" x14ac:dyDescent="0.2">
      <c r="A166">
        <v>56</v>
      </c>
      <c r="B166" s="9">
        <f t="shared" ref="B166:F166" si="68">B165+(B165*$C$108%)</f>
        <v>13369648.842107527</v>
      </c>
      <c r="C166" s="9">
        <f t="shared" si="68"/>
        <v>4610223.738657767</v>
      </c>
      <c r="D166" s="9">
        <f t="shared" si="68"/>
        <v>2766134.2431946606</v>
      </c>
      <c r="E166" s="9">
        <f t="shared" si="68"/>
        <v>5378594.3617673954</v>
      </c>
      <c r="F166" s="9">
        <f t="shared" si="68"/>
        <v>307348.24924385123</v>
      </c>
      <c r="I166" s="9">
        <f t="shared" si="26"/>
        <v>4610223.738657767</v>
      </c>
      <c r="K166" s="2">
        <f t="shared" si="59"/>
        <v>1192572.6767159915</v>
      </c>
      <c r="L166" s="2"/>
      <c r="M166" s="2">
        <f t="shared" si="60"/>
        <v>411231.9574882728</v>
      </c>
      <c r="N166" s="2">
        <f t="shared" si="61"/>
        <v>246739.17449296374</v>
      </c>
      <c r="O166" s="2"/>
      <c r="P166" s="2">
        <f t="shared" si="62"/>
        <v>479770.61706965166</v>
      </c>
      <c r="Q166" s="2">
        <f t="shared" si="63"/>
        <v>411231.9574882728</v>
      </c>
    </row>
    <row r="167" spans="1:17" x14ac:dyDescent="0.2">
      <c r="A167">
        <v>57</v>
      </c>
      <c r="B167" s="9">
        <f t="shared" ref="B167:F167" si="69">B166+(B166*$C$108%)</f>
        <v>14038131.284212904</v>
      </c>
      <c r="C167" s="9">
        <f t="shared" si="69"/>
        <v>4840734.9255906548</v>
      </c>
      <c r="D167" s="9">
        <f t="shared" si="69"/>
        <v>2904440.9553543935</v>
      </c>
      <c r="E167" s="9">
        <f t="shared" si="69"/>
        <v>5647524.0798557652</v>
      </c>
      <c r="F167" s="9">
        <f t="shared" si="69"/>
        <v>322715.66170604381</v>
      </c>
      <c r="I167" s="9">
        <f t="shared" si="26"/>
        <v>4840734.9255906548</v>
      </c>
      <c r="K167" s="2">
        <f t="shared" si="59"/>
        <v>1252201.310551791</v>
      </c>
      <c r="L167" s="2"/>
      <c r="M167" s="2">
        <f t="shared" si="60"/>
        <v>431793.5553626864</v>
      </c>
      <c r="N167" s="2">
        <f t="shared" si="61"/>
        <v>259076.1332176119</v>
      </c>
      <c r="O167" s="2"/>
      <c r="P167" s="2">
        <f t="shared" si="62"/>
        <v>503759.14792313427</v>
      </c>
      <c r="Q167" s="2">
        <f t="shared" si="63"/>
        <v>431793.5553626864</v>
      </c>
    </row>
    <row r="168" spans="1:17" x14ac:dyDescent="0.2">
      <c r="A168">
        <v>58</v>
      </c>
      <c r="B168" s="9">
        <f t="shared" ref="B168:F168" si="70">B167+(B167*$C$108%)</f>
        <v>14740037.84842355</v>
      </c>
      <c r="C168" s="9">
        <f t="shared" si="70"/>
        <v>5082771.6718701879</v>
      </c>
      <c r="D168" s="9">
        <f t="shared" si="70"/>
        <v>3049663.0031221132</v>
      </c>
      <c r="E168" s="9">
        <f t="shared" si="70"/>
        <v>5929900.2838485539</v>
      </c>
      <c r="F168" s="9">
        <f t="shared" si="70"/>
        <v>338851.44479134603</v>
      </c>
      <c r="I168" s="9">
        <f t="shared" si="26"/>
        <v>5082771.6718701879</v>
      </c>
      <c r="K168" s="2">
        <f t="shared" si="59"/>
        <v>1314811.3760793807</v>
      </c>
      <c r="L168" s="2"/>
      <c r="M168" s="2">
        <f t="shared" si="60"/>
        <v>453383.23313082074</v>
      </c>
      <c r="N168" s="2">
        <f t="shared" si="61"/>
        <v>272029.9398784925</v>
      </c>
      <c r="O168" s="2"/>
      <c r="P168" s="2">
        <f t="shared" si="62"/>
        <v>528947.105319291</v>
      </c>
      <c r="Q168" s="2">
        <f t="shared" si="63"/>
        <v>453383.23313082074</v>
      </c>
    </row>
    <row r="169" spans="1:17" x14ac:dyDescent="0.2">
      <c r="A169">
        <v>59</v>
      </c>
      <c r="B169" s="9">
        <f t="shared" ref="B169:F169" si="71">B168+(B168*$C$108%)</f>
        <v>15477039.740844727</v>
      </c>
      <c r="C169" s="9">
        <f t="shared" si="71"/>
        <v>5336910.255463697</v>
      </c>
      <c r="D169" s="9">
        <f t="shared" si="71"/>
        <v>3202146.153278219</v>
      </c>
      <c r="E169" s="9">
        <f t="shared" si="71"/>
        <v>6226395.2980409814</v>
      </c>
      <c r="F169" s="9">
        <f t="shared" si="71"/>
        <v>355794.01703091332</v>
      </c>
      <c r="I169" s="9">
        <f t="shared" si="26"/>
        <v>5336910.255463697</v>
      </c>
      <c r="K169" s="2">
        <f t="shared" si="59"/>
        <v>1380551.9448833496</v>
      </c>
      <c r="L169" s="2"/>
      <c r="M169" s="2">
        <f t="shared" si="60"/>
        <v>476052.39478736179</v>
      </c>
      <c r="N169" s="2">
        <f t="shared" si="61"/>
        <v>285631.43687241717</v>
      </c>
      <c r="O169" s="2"/>
      <c r="P169" s="2">
        <f t="shared" si="62"/>
        <v>555394.46058525553</v>
      </c>
      <c r="Q169" s="2">
        <f t="shared" si="63"/>
        <v>476052.39478736179</v>
      </c>
    </row>
    <row r="170" spans="1:17" x14ac:dyDescent="0.2">
      <c r="A170">
        <v>60</v>
      </c>
      <c r="B170" s="9">
        <f t="shared" ref="B170:F170" si="72">B169+(B169*$C$108%)</f>
        <v>16250891.727886964</v>
      </c>
      <c r="C170" s="9">
        <f t="shared" si="72"/>
        <v>5603755.7682368821</v>
      </c>
      <c r="D170" s="9">
        <f t="shared" si="72"/>
        <v>3362253.4609421301</v>
      </c>
      <c r="E170" s="9">
        <f t="shared" si="72"/>
        <v>6537715.0629430301</v>
      </c>
      <c r="F170" s="9">
        <f t="shared" si="72"/>
        <v>373583.71788245899</v>
      </c>
      <c r="I170" s="9">
        <f t="shared" si="26"/>
        <v>5603755.7682368821</v>
      </c>
      <c r="K170" s="2">
        <f t="shared" si="59"/>
        <v>1449579.5421275173</v>
      </c>
      <c r="L170" s="2"/>
      <c r="M170" s="2">
        <f t="shared" si="60"/>
        <v>499855.01452672988</v>
      </c>
      <c r="N170" s="2">
        <f t="shared" si="61"/>
        <v>299913.00871603802</v>
      </c>
      <c r="O170" s="2"/>
      <c r="P170" s="2">
        <f t="shared" si="62"/>
        <v>583164.18361451826</v>
      </c>
      <c r="Q170" s="2">
        <f t="shared" si="63"/>
        <v>499855.01452672988</v>
      </c>
    </row>
  </sheetData>
  <pageMargins left="0.7" right="0.7" top="0.75" bottom="0.75" header="0.3" footer="0.3"/>
  <pageSetup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3596B6-F39C-3947-BB0E-4E8DA7F3AB88}">
  <dimension ref="A1:Q62"/>
  <sheetViews>
    <sheetView tabSelected="1" topLeftCell="I1" workbookViewId="0">
      <selection activeCell="N15" sqref="N15"/>
    </sheetView>
  </sheetViews>
  <sheetFormatPr baseColWidth="10" defaultRowHeight="16" x14ac:dyDescent="0.2"/>
  <sheetData>
    <row r="1" spans="1:17" x14ac:dyDescent="0.2">
      <c r="A1" s="3" t="s">
        <v>77</v>
      </c>
      <c r="D1">
        <v>4</v>
      </c>
      <c r="G1" s="3" t="s">
        <v>75</v>
      </c>
      <c r="M1" s="3" t="s">
        <v>76</v>
      </c>
    </row>
    <row r="2" spans="1:17" x14ac:dyDescent="0.2">
      <c r="B2">
        <v>1</v>
      </c>
      <c r="C2">
        <v>2</v>
      </c>
      <c r="D2">
        <v>3</v>
      </c>
      <c r="E2">
        <v>4</v>
      </c>
      <c r="G2">
        <v>1</v>
      </c>
      <c r="H2">
        <v>2</v>
      </c>
      <c r="I2">
        <v>3</v>
      </c>
      <c r="J2">
        <v>4</v>
      </c>
      <c r="K2" t="s">
        <v>37</v>
      </c>
      <c r="M2">
        <v>1</v>
      </c>
      <c r="N2">
        <v>2</v>
      </c>
      <c r="O2">
        <v>3</v>
      </c>
      <c r="P2">
        <v>4</v>
      </c>
      <c r="Q2" t="s">
        <v>78</v>
      </c>
    </row>
    <row r="3" spans="1:17" x14ac:dyDescent="0.2">
      <c r="A3">
        <v>1</v>
      </c>
      <c r="B3" s="2">
        <v>74603.241999999998</v>
      </c>
      <c r="C3" s="2">
        <v>149206.484</v>
      </c>
      <c r="D3" s="2">
        <v>223809.726</v>
      </c>
      <c r="E3" s="2">
        <v>298412.96799999999</v>
      </c>
      <c r="G3" s="2">
        <f>B3</f>
        <v>74603.241999999998</v>
      </c>
      <c r="H3" s="2">
        <f t="shared" ref="H3:J3" si="0">C3</f>
        <v>149206.484</v>
      </c>
      <c r="I3" s="2">
        <f t="shared" si="0"/>
        <v>223809.726</v>
      </c>
      <c r="J3" s="2">
        <f t="shared" si="0"/>
        <v>298412.96799999999</v>
      </c>
      <c r="K3" s="2">
        <f>G3</f>
        <v>74603.241999999998</v>
      </c>
      <c r="L3">
        <v>1</v>
      </c>
      <c r="M3" s="2">
        <f>G3-VRP!$T10</f>
        <v>54603.241999999998</v>
      </c>
      <c r="N3" s="2">
        <f>H3-VRP!$T10</f>
        <v>129206.484</v>
      </c>
      <c r="O3" s="2">
        <f>I3-VRP!$T10</f>
        <v>203809.726</v>
      </c>
      <c r="P3" s="2">
        <f>J3-VRP!$T10</f>
        <v>278412.96799999999</v>
      </c>
      <c r="Q3" s="2">
        <f>K3-VRP!$T10</f>
        <v>54603.241999999998</v>
      </c>
    </row>
    <row r="4" spans="1:17" x14ac:dyDescent="0.2">
      <c r="A4">
        <v>2</v>
      </c>
      <c r="B4" s="2">
        <f>B3+(B3*$D$1%)</f>
        <v>77587.371679999997</v>
      </c>
      <c r="C4" s="2">
        <f t="shared" ref="C4:E4" si="1">C3+(C3*$D$1%)</f>
        <v>155174.74335999999</v>
      </c>
      <c r="D4" s="2">
        <f t="shared" si="1"/>
        <v>232762.11504</v>
      </c>
      <c r="E4" s="2">
        <f t="shared" si="1"/>
        <v>310349.48671999999</v>
      </c>
      <c r="G4" s="2">
        <f>B4+G3</f>
        <v>152190.61368000001</v>
      </c>
      <c r="H4" s="2">
        <f t="shared" ref="H4:J19" si="2">C4+H3</f>
        <v>304381.22736000002</v>
      </c>
      <c r="I4" s="2">
        <f t="shared" si="2"/>
        <v>456571.84103999997</v>
      </c>
      <c r="J4" s="2">
        <f t="shared" si="2"/>
        <v>608762.45472000004</v>
      </c>
      <c r="K4" s="2">
        <f>K3+C4</f>
        <v>229777.98535999999</v>
      </c>
      <c r="L4">
        <v>2</v>
      </c>
      <c r="M4" s="2">
        <f>M3+B4-VRP!$T11</f>
        <v>105430.61368000001</v>
      </c>
      <c r="N4" s="2">
        <f>N3+C4-VRP!$T11</f>
        <v>257621.22736000002</v>
      </c>
      <c r="O4" s="2">
        <f>O3+D4-VRP!$T11</f>
        <v>409811.84103999997</v>
      </c>
      <c r="P4" s="2">
        <f>P3+E4-VRP!$T11</f>
        <v>562002.45472000004</v>
      </c>
      <c r="Q4" s="2">
        <f>Q3+C4-VRP!$T11</f>
        <v>183017.98535999999</v>
      </c>
    </row>
    <row r="5" spans="1:17" x14ac:dyDescent="0.2">
      <c r="A5">
        <v>3</v>
      </c>
      <c r="B5" s="2">
        <f t="shared" ref="B5:B22" si="3">B4+(B4*$D$1%)</f>
        <v>80690.866547199999</v>
      </c>
      <c r="C5" s="2">
        <f t="shared" ref="C5:C22" si="4">C4+(C4*$D$1%)</f>
        <v>161381.7330944</v>
      </c>
      <c r="D5" s="2">
        <f t="shared" ref="D5:D22" si="5">D4+(D4*$D$1%)</f>
        <v>242072.59964160001</v>
      </c>
      <c r="E5" s="2">
        <f t="shared" ref="E5:E22" si="6">E4+(E4*$D$1%)</f>
        <v>322763.4661888</v>
      </c>
      <c r="G5" s="2">
        <f t="shared" ref="G5:G62" si="7">B5+G4</f>
        <v>232881.48022720002</v>
      </c>
      <c r="H5" s="2">
        <f t="shared" si="2"/>
        <v>465762.96045440005</v>
      </c>
      <c r="I5" s="2">
        <f t="shared" si="2"/>
        <v>698644.44068160001</v>
      </c>
      <c r="J5" s="2">
        <f t="shared" si="2"/>
        <v>931525.92090880009</v>
      </c>
      <c r="K5" s="2">
        <f>K4+D5</f>
        <v>471850.58500159997</v>
      </c>
      <c r="L5">
        <v>3</v>
      </c>
      <c r="M5" s="2">
        <f>M4+B5-VRP!$T12</f>
        <v>48976.480227200023</v>
      </c>
      <c r="N5" s="2">
        <f>N4+C5-VRP!$T12</f>
        <v>281857.96045440005</v>
      </c>
      <c r="O5" s="2">
        <f>O4+D5-VRP!$T12</f>
        <v>514739.44068160001</v>
      </c>
      <c r="P5" s="2">
        <f>P4+E5-VRP!$T12</f>
        <v>747620.92090880009</v>
      </c>
      <c r="Q5" s="2">
        <f>Q4+D5-VRP!$T12</f>
        <v>287945.58500159997</v>
      </c>
    </row>
    <row r="6" spans="1:17" x14ac:dyDescent="0.2">
      <c r="A6">
        <v>4</v>
      </c>
      <c r="B6" s="2">
        <f t="shared" si="3"/>
        <v>83918.501209088005</v>
      </c>
      <c r="C6" s="2">
        <f t="shared" si="4"/>
        <v>167837.00241817601</v>
      </c>
      <c r="D6" s="2">
        <f t="shared" si="5"/>
        <v>251755.503627264</v>
      </c>
      <c r="E6" s="2">
        <f t="shared" si="6"/>
        <v>335674.00483635202</v>
      </c>
      <c r="G6" s="2">
        <f t="shared" si="7"/>
        <v>316799.98143628804</v>
      </c>
      <c r="H6" s="2">
        <f t="shared" si="2"/>
        <v>633599.96287257608</v>
      </c>
      <c r="I6" s="2">
        <f t="shared" si="2"/>
        <v>950399.94430886395</v>
      </c>
      <c r="J6" s="2">
        <f t="shared" si="2"/>
        <v>1267199.9257451522</v>
      </c>
      <c r="K6" s="2">
        <f>K5+D6</f>
        <v>723606.08862886392</v>
      </c>
      <c r="L6">
        <v>4</v>
      </c>
      <c r="M6" s="2">
        <f>M5+B6-VRP!$T13</f>
        <v>-22837.018563711958</v>
      </c>
      <c r="N6" s="2">
        <f>N5+C6-VRP!$T13</f>
        <v>293962.96287257608</v>
      </c>
      <c r="O6" s="2">
        <f>O5+D6-VRP!$T13</f>
        <v>610762.94430886395</v>
      </c>
      <c r="P6" s="2">
        <f>P5+E6-VRP!$T13</f>
        <v>927562.92574515217</v>
      </c>
      <c r="Q6" s="2">
        <f>Q5+D6-VRP!$T13</f>
        <v>383969.08862886392</v>
      </c>
    </row>
    <row r="7" spans="1:17" x14ac:dyDescent="0.2">
      <c r="A7">
        <v>5</v>
      </c>
      <c r="B7" s="2">
        <f t="shared" si="3"/>
        <v>87275.241257451518</v>
      </c>
      <c r="C7" s="2">
        <f t="shared" si="4"/>
        <v>174550.48251490304</v>
      </c>
      <c r="D7" s="2">
        <f t="shared" si="5"/>
        <v>261825.72377235457</v>
      </c>
      <c r="E7" s="2">
        <f t="shared" si="6"/>
        <v>349100.96502980607</v>
      </c>
      <c r="G7" s="2">
        <f t="shared" si="7"/>
        <v>404075.22269373958</v>
      </c>
      <c r="H7" s="2">
        <f t="shared" si="2"/>
        <v>808150.44538747915</v>
      </c>
      <c r="I7" s="2">
        <f t="shared" si="2"/>
        <v>1212225.6680812186</v>
      </c>
      <c r="J7" s="2">
        <f t="shared" si="2"/>
        <v>1616300.8907749583</v>
      </c>
      <c r="K7" s="2">
        <f t="shared" ref="K7:K62" si="8">K6+D7</f>
        <v>985431.81240121846</v>
      </c>
      <c r="L7">
        <v>5</v>
      </c>
      <c r="M7" s="2">
        <f>M6+B7-VRP!$T14</f>
        <v>-91293.777306260439</v>
      </c>
      <c r="N7" s="2">
        <f>N6+C7-VRP!$T14</f>
        <v>312781.44538747915</v>
      </c>
      <c r="O7" s="2">
        <f>O6+D7-VRP!$T14</f>
        <v>716856.66808121849</v>
      </c>
      <c r="P7" s="2">
        <f>P6+E7-VRP!$T14</f>
        <v>1120931.8907749583</v>
      </c>
      <c r="Q7" s="2">
        <f>Q6+D7-VRP!$T14</f>
        <v>490062.81240121846</v>
      </c>
    </row>
    <row r="8" spans="1:17" x14ac:dyDescent="0.2">
      <c r="A8">
        <v>6</v>
      </c>
      <c r="B8" s="2">
        <f t="shared" si="3"/>
        <v>90766.250907749578</v>
      </c>
      <c r="C8" s="2">
        <f t="shared" si="4"/>
        <v>181532.50181549916</v>
      </c>
      <c r="D8" s="2">
        <f t="shared" si="5"/>
        <v>272298.75272324873</v>
      </c>
      <c r="E8" s="2">
        <f t="shared" si="6"/>
        <v>363065.00363099831</v>
      </c>
      <c r="G8" s="2">
        <f t="shared" si="7"/>
        <v>494841.47360148915</v>
      </c>
      <c r="H8" s="2">
        <f t="shared" si="2"/>
        <v>989682.94720297831</v>
      </c>
      <c r="I8" s="2">
        <f t="shared" si="2"/>
        <v>1484524.4208044673</v>
      </c>
      <c r="J8" s="2">
        <f t="shared" si="2"/>
        <v>1979365.8944059566</v>
      </c>
      <c r="K8" s="2">
        <f t="shared" si="8"/>
        <v>1257730.5651244672</v>
      </c>
      <c r="L8">
        <v>6</v>
      </c>
      <c r="M8" s="2">
        <f>M7+B8-VRP!$T15</f>
        <v>-181259.52639851085</v>
      </c>
      <c r="N8" s="2">
        <f>N7+C8-VRP!$T15</f>
        <v>313581.94720297831</v>
      </c>
      <c r="O8" s="2">
        <f>O7+D8-VRP!$T15</f>
        <v>808423.42080446729</v>
      </c>
      <c r="P8" s="2">
        <f>P7+E8-VRP!$T15</f>
        <v>1303264.8944059566</v>
      </c>
      <c r="Q8" s="2">
        <f>Q7+D8-VRP!$T15</f>
        <v>581629.56512446725</v>
      </c>
    </row>
    <row r="9" spans="1:17" x14ac:dyDescent="0.2">
      <c r="A9">
        <v>7</v>
      </c>
      <c r="B9" s="2">
        <f t="shared" si="3"/>
        <v>94396.900944059555</v>
      </c>
      <c r="C9" s="2">
        <f t="shared" si="4"/>
        <v>188793.80188811911</v>
      </c>
      <c r="D9" s="2">
        <f t="shared" si="5"/>
        <v>283190.70283217868</v>
      </c>
      <c r="E9" s="2">
        <f t="shared" si="6"/>
        <v>377587.60377623822</v>
      </c>
      <c r="G9" s="2">
        <f t="shared" si="7"/>
        <v>589238.37454554869</v>
      </c>
      <c r="H9" s="2">
        <f t="shared" si="2"/>
        <v>1178476.7490910974</v>
      </c>
      <c r="I9" s="2">
        <f t="shared" si="2"/>
        <v>1767715.123636646</v>
      </c>
      <c r="J9" s="2">
        <f t="shared" si="2"/>
        <v>2356953.4981821948</v>
      </c>
      <c r="K9" s="2">
        <f t="shared" si="8"/>
        <v>1540921.2679566459</v>
      </c>
      <c r="L9">
        <v>7</v>
      </c>
      <c r="M9" s="2">
        <f>M8+B9-VRP!$T16</f>
        <v>-278455.62545445131</v>
      </c>
      <c r="N9" s="2">
        <f>N8+C9-VRP!$T16</f>
        <v>310782.74909109739</v>
      </c>
      <c r="O9" s="2">
        <f>O8+D9-VRP!$T16</f>
        <v>900021.12363664596</v>
      </c>
      <c r="P9" s="2">
        <f>P8+E9-VRP!$T16</f>
        <v>1489259.4981821948</v>
      </c>
      <c r="Q9" s="2">
        <f>Q8+D9-VRP!$T16</f>
        <v>673227.26795664593</v>
      </c>
    </row>
    <row r="10" spans="1:17" x14ac:dyDescent="0.2">
      <c r="A10">
        <v>8</v>
      </c>
      <c r="B10" s="2">
        <f t="shared" si="3"/>
        <v>98172.776981821939</v>
      </c>
      <c r="C10" s="2">
        <f t="shared" si="4"/>
        <v>196345.55396364388</v>
      </c>
      <c r="D10" s="2">
        <f t="shared" si="5"/>
        <v>294518.33094546583</v>
      </c>
      <c r="E10" s="2">
        <f t="shared" si="6"/>
        <v>392691.10792728775</v>
      </c>
      <c r="G10" s="2">
        <f t="shared" si="7"/>
        <v>687411.15152737068</v>
      </c>
      <c r="H10" s="2">
        <f t="shared" si="2"/>
        <v>1374822.3030547414</v>
      </c>
      <c r="I10" s="2">
        <f t="shared" si="2"/>
        <v>2062233.4545821119</v>
      </c>
      <c r="J10" s="2">
        <f t="shared" si="2"/>
        <v>2749644.6061094827</v>
      </c>
      <c r="K10" s="2">
        <f t="shared" si="8"/>
        <v>1835439.5989021119</v>
      </c>
      <c r="L10">
        <v>8</v>
      </c>
      <c r="M10" s="2">
        <f>M9+B10-VRP!$T17</f>
        <v>-371875.84847262938</v>
      </c>
      <c r="N10" s="2">
        <f>N9+C10-VRP!$T17</f>
        <v>315535.30305474123</v>
      </c>
      <c r="O10" s="2">
        <f>O9+D10-VRP!$T17</f>
        <v>1002946.4545821119</v>
      </c>
      <c r="P10" s="2">
        <f>P9+E10-VRP!$T17</f>
        <v>1690357.6061094825</v>
      </c>
      <c r="Q10" s="2">
        <f>Q9+D10-VRP!$T17</f>
        <v>776152.59890211176</v>
      </c>
    </row>
    <row r="11" spans="1:17" x14ac:dyDescent="0.2">
      <c r="A11">
        <v>9</v>
      </c>
      <c r="B11" s="2">
        <f t="shared" si="3"/>
        <v>102099.68806109481</v>
      </c>
      <c r="C11" s="2">
        <f t="shared" si="4"/>
        <v>204199.37612218963</v>
      </c>
      <c r="D11" s="2">
        <f t="shared" si="5"/>
        <v>306299.06418328447</v>
      </c>
      <c r="E11" s="2">
        <f t="shared" si="6"/>
        <v>408398.75224437925</v>
      </c>
      <c r="G11" s="2">
        <f t="shared" si="7"/>
        <v>789510.83958846552</v>
      </c>
      <c r="H11" s="2">
        <f t="shared" si="2"/>
        <v>1579021.679176931</v>
      </c>
      <c r="I11" s="2">
        <f t="shared" si="2"/>
        <v>2368532.5187653964</v>
      </c>
      <c r="J11" s="2">
        <f t="shared" si="2"/>
        <v>3158043.3583538621</v>
      </c>
      <c r="K11" s="2">
        <f t="shared" si="8"/>
        <v>2141738.6630853964</v>
      </c>
      <c r="L11">
        <v>9</v>
      </c>
      <c r="M11" s="2">
        <f>M10+B11-VRP!$T18</f>
        <v>-461369.1604115346</v>
      </c>
      <c r="N11" s="2">
        <f>N10+C11-VRP!$T18</f>
        <v>328141.67917693086</v>
      </c>
      <c r="O11" s="2">
        <f>O10+D11-VRP!$T18</f>
        <v>1117652.5187653964</v>
      </c>
      <c r="P11" s="2">
        <f>P10+E11-VRP!$T18</f>
        <v>1907163.3583538616</v>
      </c>
      <c r="Q11" s="2">
        <f>Q10+D11-VRP!$T18</f>
        <v>890858.66308539617</v>
      </c>
    </row>
    <row r="12" spans="1:17" x14ac:dyDescent="0.2">
      <c r="A12">
        <v>10</v>
      </c>
      <c r="B12" s="2">
        <f t="shared" si="3"/>
        <v>106183.6755835386</v>
      </c>
      <c r="C12" s="2">
        <f t="shared" si="4"/>
        <v>212367.3511670772</v>
      </c>
      <c r="D12" s="2">
        <f t="shared" si="5"/>
        <v>318551.02675061586</v>
      </c>
      <c r="E12" s="2">
        <f t="shared" si="6"/>
        <v>424734.7023341544</v>
      </c>
      <c r="G12" s="2">
        <f t="shared" si="7"/>
        <v>895694.51517200412</v>
      </c>
      <c r="H12" s="2">
        <f t="shared" si="2"/>
        <v>1791389.0303440082</v>
      </c>
      <c r="I12" s="2">
        <f t="shared" si="2"/>
        <v>2687083.5455160122</v>
      </c>
      <c r="J12" s="2">
        <f t="shared" si="2"/>
        <v>3582778.0606880165</v>
      </c>
      <c r="K12" s="2">
        <f t="shared" si="8"/>
        <v>2460289.6898360122</v>
      </c>
      <c r="L12">
        <v>10</v>
      </c>
      <c r="M12" s="2">
        <f>M11+B12-VRP!$T19</f>
        <v>-661434.484827996</v>
      </c>
      <c r="N12" s="2">
        <f>N11+C12-VRP!$T19</f>
        <v>234260.030344008</v>
      </c>
      <c r="O12" s="2">
        <f>O11+D12-VRP!$T19</f>
        <v>1129954.5455160122</v>
      </c>
      <c r="P12" s="2">
        <f>P11+E12-VRP!$T19</f>
        <v>2025649.060688016</v>
      </c>
      <c r="Q12" s="2">
        <f>Q11+D12-VRP!$T19</f>
        <v>903160.68983601197</v>
      </c>
    </row>
    <row r="13" spans="1:17" x14ac:dyDescent="0.2">
      <c r="A13">
        <v>11</v>
      </c>
      <c r="B13" s="2">
        <f t="shared" si="3"/>
        <v>110431.02260688014</v>
      </c>
      <c r="C13" s="2">
        <f t="shared" si="4"/>
        <v>220862.04521376028</v>
      </c>
      <c r="D13" s="2">
        <f t="shared" si="5"/>
        <v>331293.06782064051</v>
      </c>
      <c r="E13" s="2">
        <f t="shared" si="6"/>
        <v>441724.09042752057</v>
      </c>
      <c r="G13" s="2">
        <f t="shared" si="7"/>
        <v>1006125.5377788843</v>
      </c>
      <c r="H13" s="2">
        <f t="shared" si="2"/>
        <v>2012251.0755577686</v>
      </c>
      <c r="I13" s="2">
        <f t="shared" si="2"/>
        <v>3018376.6133366525</v>
      </c>
      <c r="J13" s="2">
        <f t="shared" si="2"/>
        <v>4024502.1511155372</v>
      </c>
      <c r="K13" s="2">
        <f t="shared" si="8"/>
        <v>2791582.7576566525</v>
      </c>
      <c r="L13">
        <v>11</v>
      </c>
      <c r="M13" s="2">
        <f>M12+B13-VRP!$T20</f>
        <v>-887252.46222111583</v>
      </c>
      <c r="N13" s="2">
        <f>N12+C13-VRP!$T20</f>
        <v>118873.07555776829</v>
      </c>
      <c r="O13" s="2">
        <f>O12+D13-VRP!$T20</f>
        <v>1124998.6133366528</v>
      </c>
      <c r="P13" s="2">
        <f>P12+E13-VRP!$T20</f>
        <v>2131124.1511155367</v>
      </c>
      <c r="Q13" s="2">
        <f>Q12+D13-VRP!$T20</f>
        <v>898204.75765665248</v>
      </c>
    </row>
    <row r="14" spans="1:17" x14ac:dyDescent="0.2">
      <c r="A14">
        <v>12</v>
      </c>
      <c r="B14" s="2">
        <f t="shared" si="3"/>
        <v>114848.26351115535</v>
      </c>
      <c r="C14" s="2">
        <f t="shared" si="4"/>
        <v>229696.52702231071</v>
      </c>
      <c r="D14" s="2">
        <f t="shared" si="5"/>
        <v>344544.79053346615</v>
      </c>
      <c r="E14" s="2">
        <f t="shared" si="6"/>
        <v>459393.05404462141</v>
      </c>
      <c r="G14" s="2">
        <f t="shared" si="7"/>
        <v>1120973.8012900397</v>
      </c>
      <c r="H14" s="2">
        <f t="shared" si="2"/>
        <v>2241947.6025800793</v>
      </c>
      <c r="I14" s="2">
        <f t="shared" si="2"/>
        <v>3362921.4038701188</v>
      </c>
      <c r="J14" s="2">
        <f t="shared" si="2"/>
        <v>4483895.2051601587</v>
      </c>
      <c r="K14" s="2">
        <f t="shared" si="8"/>
        <v>3136127.5481901187</v>
      </c>
      <c r="L14">
        <v>12</v>
      </c>
      <c r="M14" s="2">
        <f>M13+B14-VRP!$T21</f>
        <v>-1078653.1987099606</v>
      </c>
      <c r="N14" s="2">
        <f>N13+C14-VRP!$T21</f>
        <v>42320.602580078994</v>
      </c>
      <c r="O14" s="2">
        <f>O13+D14-VRP!$T21</f>
        <v>1163294.4038701188</v>
      </c>
      <c r="P14" s="2">
        <f>P13+E14-VRP!$T21</f>
        <v>2284268.2051601582</v>
      </c>
      <c r="Q14" s="2">
        <f>Q13+D14-VRP!$T21</f>
        <v>936500.54819011874</v>
      </c>
    </row>
    <row r="15" spans="1:17" x14ac:dyDescent="0.2">
      <c r="A15">
        <v>13</v>
      </c>
      <c r="B15" s="2">
        <f t="shared" si="3"/>
        <v>119442.19405160157</v>
      </c>
      <c r="C15" s="2">
        <f t="shared" si="4"/>
        <v>238884.38810320315</v>
      </c>
      <c r="D15" s="2">
        <f t="shared" si="5"/>
        <v>358326.58215480478</v>
      </c>
      <c r="E15" s="2">
        <f t="shared" si="6"/>
        <v>477768.7762064063</v>
      </c>
      <c r="G15" s="2">
        <f t="shared" si="7"/>
        <v>1240415.9953416414</v>
      </c>
      <c r="H15" s="2">
        <f t="shared" si="2"/>
        <v>2480831.9906832827</v>
      </c>
      <c r="I15" s="2">
        <f t="shared" si="2"/>
        <v>3721247.9860249236</v>
      </c>
      <c r="J15" s="2">
        <f t="shared" si="2"/>
        <v>4961663.9813665655</v>
      </c>
      <c r="K15" s="2">
        <f t="shared" si="8"/>
        <v>3494454.1303449236</v>
      </c>
      <c r="L15">
        <v>13</v>
      </c>
      <c r="M15" s="2">
        <f>M14+B15-VRP!$T22</f>
        <v>-1265460.0046583591</v>
      </c>
      <c r="N15" s="2">
        <f>N14+C15-VRP!$T22</f>
        <v>-25044.009316717857</v>
      </c>
      <c r="O15" s="2">
        <f>O14+D15-VRP!$T22</f>
        <v>1215371.9860249236</v>
      </c>
      <c r="P15" s="2">
        <f>P14+E15-VRP!$T22</f>
        <v>2455787.9813665645</v>
      </c>
      <c r="Q15" s="2">
        <f>Q14+D15-VRP!$T22</f>
        <v>988578.13034492359</v>
      </c>
    </row>
    <row r="16" spans="1:17" x14ac:dyDescent="0.2">
      <c r="A16">
        <v>14</v>
      </c>
      <c r="B16" s="2">
        <f t="shared" si="3"/>
        <v>124219.88181366563</v>
      </c>
      <c r="C16" s="2">
        <f t="shared" si="4"/>
        <v>248439.76362733127</v>
      </c>
      <c r="D16" s="2">
        <f t="shared" si="5"/>
        <v>372659.64544099697</v>
      </c>
      <c r="E16" s="2">
        <f t="shared" si="6"/>
        <v>496879.52725466253</v>
      </c>
      <c r="G16" s="2">
        <f t="shared" si="7"/>
        <v>1364635.877155307</v>
      </c>
      <c r="H16" s="2">
        <f t="shared" si="2"/>
        <v>2729271.754310614</v>
      </c>
      <c r="I16" s="2">
        <f t="shared" si="2"/>
        <v>4093907.6314659207</v>
      </c>
      <c r="J16" s="2">
        <f t="shared" si="2"/>
        <v>5458543.5086212279</v>
      </c>
      <c r="K16" s="2">
        <f t="shared" si="8"/>
        <v>3867113.7757859207</v>
      </c>
      <c r="L16">
        <v>14</v>
      </c>
      <c r="M16" s="2">
        <f>M15+B16-VRP!$T23</f>
        <v>-1447489.1228446935</v>
      </c>
      <c r="N16" s="2">
        <f>N15+C16-VRP!$T23</f>
        <v>-82853.245689386589</v>
      </c>
      <c r="O16" s="2">
        <f>O15+D16-VRP!$T23</f>
        <v>1281782.6314659207</v>
      </c>
      <c r="P16" s="2">
        <f>P15+E16-VRP!$T23</f>
        <v>2646418.508621227</v>
      </c>
      <c r="Q16" s="2">
        <f>Q15+D16-VRP!$T23</f>
        <v>1054988.7757859207</v>
      </c>
    </row>
    <row r="17" spans="1:17" x14ac:dyDescent="0.2">
      <c r="A17">
        <v>15</v>
      </c>
      <c r="B17" s="2">
        <f t="shared" si="3"/>
        <v>129188.67708621226</v>
      </c>
      <c r="C17" s="2">
        <f t="shared" si="4"/>
        <v>258377.35417242453</v>
      </c>
      <c r="D17" s="2">
        <f t="shared" si="5"/>
        <v>387566.03125863685</v>
      </c>
      <c r="E17" s="2">
        <f t="shared" si="6"/>
        <v>516754.70834484906</v>
      </c>
      <c r="G17" s="2">
        <f t="shared" si="7"/>
        <v>1493824.5542415192</v>
      </c>
      <c r="H17" s="2">
        <f t="shared" si="2"/>
        <v>2987649.1084830384</v>
      </c>
      <c r="I17" s="2">
        <f t="shared" si="2"/>
        <v>4481473.6627245573</v>
      </c>
      <c r="J17" s="2">
        <f t="shared" si="2"/>
        <v>5975298.2169660768</v>
      </c>
      <c r="K17" s="2">
        <f t="shared" si="8"/>
        <v>4254679.8070445573</v>
      </c>
      <c r="L17">
        <v>15</v>
      </c>
      <c r="M17" s="2">
        <f>M16+B17-VRP!$T24</f>
        <v>-1624549.4457584813</v>
      </c>
      <c r="N17" s="2">
        <f>N16+C17-VRP!$T24</f>
        <v>-130724.89151696206</v>
      </c>
      <c r="O17" s="2">
        <f>O16+D17-VRP!$T24</f>
        <v>1363099.6627245576</v>
      </c>
      <c r="P17" s="2">
        <f>P16+E17-VRP!$T24</f>
        <v>2856924.2169660758</v>
      </c>
      <c r="Q17" s="2">
        <f>Q16+D17-VRP!$T24</f>
        <v>1136305.8070445575</v>
      </c>
    </row>
    <row r="18" spans="1:17" x14ac:dyDescent="0.2">
      <c r="A18">
        <v>16</v>
      </c>
      <c r="B18" s="2">
        <f t="shared" si="3"/>
        <v>134356.22416966077</v>
      </c>
      <c r="C18" s="2">
        <f t="shared" si="4"/>
        <v>268712.44833932153</v>
      </c>
      <c r="D18" s="2">
        <f t="shared" si="5"/>
        <v>403068.6725089823</v>
      </c>
      <c r="E18" s="2">
        <f t="shared" si="6"/>
        <v>537424.89667864307</v>
      </c>
      <c r="G18" s="2">
        <f t="shared" si="7"/>
        <v>1628180.77841118</v>
      </c>
      <c r="H18" s="2">
        <f t="shared" si="2"/>
        <v>3256361.55682236</v>
      </c>
      <c r="I18" s="2">
        <f t="shared" si="2"/>
        <v>4884542.3352335393</v>
      </c>
      <c r="J18" s="2">
        <f t="shared" si="2"/>
        <v>6512723.1136447201</v>
      </c>
      <c r="K18" s="2">
        <f t="shared" si="8"/>
        <v>4657748.4795535393</v>
      </c>
      <c r="L18">
        <v>16</v>
      </c>
      <c r="M18" s="2">
        <f>M17+B18-VRP!$T25</f>
        <v>-1796442.2215888205</v>
      </c>
      <c r="N18" s="2">
        <f>N17+C18-VRP!$T25</f>
        <v>-168261.44317764053</v>
      </c>
      <c r="O18" s="2">
        <f>O17+D18-VRP!$T25</f>
        <v>1459919.3352335398</v>
      </c>
      <c r="P18" s="2">
        <f>P17+E18-VRP!$T25</f>
        <v>3088100.1136447191</v>
      </c>
      <c r="Q18" s="2">
        <f>Q17+D18-VRP!$T25</f>
        <v>1233125.4795535398</v>
      </c>
    </row>
    <row r="19" spans="1:17" x14ac:dyDescent="0.2">
      <c r="A19">
        <v>17</v>
      </c>
      <c r="B19" s="2">
        <f t="shared" si="3"/>
        <v>139730.4731364472</v>
      </c>
      <c r="C19" s="2">
        <f t="shared" si="4"/>
        <v>279460.94627289439</v>
      </c>
      <c r="D19" s="2">
        <f t="shared" si="5"/>
        <v>419191.41940934159</v>
      </c>
      <c r="E19" s="2">
        <f t="shared" si="6"/>
        <v>558921.89254578878</v>
      </c>
      <c r="G19" s="2">
        <f t="shared" si="7"/>
        <v>1767911.2515476272</v>
      </c>
      <c r="H19" s="2">
        <f t="shared" si="2"/>
        <v>3535822.5030952543</v>
      </c>
      <c r="I19" s="2">
        <f t="shared" si="2"/>
        <v>5303733.7546428805</v>
      </c>
      <c r="J19" s="2">
        <f t="shared" si="2"/>
        <v>7071645.0061905086</v>
      </c>
      <c r="K19" s="2">
        <f t="shared" si="8"/>
        <v>5076939.8989628805</v>
      </c>
      <c r="L19">
        <v>17</v>
      </c>
      <c r="M19" s="2">
        <f>M18+B19-VRP!$T26</f>
        <v>-1971200.7484523733</v>
      </c>
      <c r="N19" s="2">
        <f>N18+C19-VRP!$T26</f>
        <v>-203289.49690474613</v>
      </c>
      <c r="O19" s="2">
        <f>O18+D19-VRP!$T26</f>
        <v>1564621.7546428815</v>
      </c>
      <c r="P19" s="2">
        <f>P18+E19-VRP!$T26</f>
        <v>3332533.0061905077</v>
      </c>
      <c r="Q19" s="2">
        <f>Q18+D19-VRP!$T26</f>
        <v>1337827.8989628814</v>
      </c>
    </row>
    <row r="20" spans="1:17" x14ac:dyDescent="0.2">
      <c r="A20">
        <v>18</v>
      </c>
      <c r="B20" s="2">
        <f t="shared" si="3"/>
        <v>145319.69206190508</v>
      </c>
      <c r="C20" s="2">
        <f t="shared" si="4"/>
        <v>290639.38412381016</v>
      </c>
      <c r="D20" s="2">
        <f t="shared" si="5"/>
        <v>435959.07618571527</v>
      </c>
      <c r="E20" s="2">
        <f t="shared" si="6"/>
        <v>581278.76824762032</v>
      </c>
      <c r="G20" s="2">
        <f t="shared" si="7"/>
        <v>1913230.9436095322</v>
      </c>
      <c r="H20" s="2">
        <f t="shared" ref="H20:H62" si="9">C20+H19</f>
        <v>3826461.8872190644</v>
      </c>
      <c r="I20" s="2">
        <f t="shared" ref="I20:I62" si="10">D20+I19</f>
        <v>5739692.8308285959</v>
      </c>
      <c r="J20" s="2">
        <f t="shared" ref="J20:J62" si="11">E20+J19</f>
        <v>7652923.7744381288</v>
      </c>
      <c r="K20" s="2">
        <f t="shared" si="8"/>
        <v>5512898.9751485959</v>
      </c>
      <c r="L20">
        <v>18</v>
      </c>
      <c r="M20" s="2">
        <f>M19+B20-VRP!$T27</f>
        <v>-2070367.0563904683</v>
      </c>
      <c r="N20" s="2">
        <f>N19+C20-VRP!$T27</f>
        <v>-157136.11278093598</v>
      </c>
      <c r="O20" s="2">
        <f>O19+D20-VRP!$T27</f>
        <v>1756094.8308285968</v>
      </c>
      <c r="P20" s="2">
        <f>P19+E20-VRP!$T27</f>
        <v>3669325.7744381279</v>
      </c>
      <c r="Q20" s="2">
        <f>Q19+D20-VRP!$T27</f>
        <v>1529300.9751485968</v>
      </c>
    </row>
    <row r="21" spans="1:17" x14ac:dyDescent="0.2">
      <c r="A21">
        <v>19</v>
      </c>
      <c r="B21" s="2">
        <f t="shared" si="3"/>
        <v>151132.47974438127</v>
      </c>
      <c r="C21" s="2">
        <f t="shared" si="4"/>
        <v>302264.95948876254</v>
      </c>
      <c r="D21" s="2">
        <f t="shared" si="5"/>
        <v>453397.43923314387</v>
      </c>
      <c r="E21" s="2">
        <f t="shared" si="6"/>
        <v>604529.91897752509</v>
      </c>
      <c r="G21" s="2">
        <f t="shared" si="7"/>
        <v>2064363.4233539135</v>
      </c>
      <c r="H21" s="2">
        <f t="shared" si="9"/>
        <v>4128726.8467078269</v>
      </c>
      <c r="I21" s="2">
        <f t="shared" si="10"/>
        <v>6193090.2700617397</v>
      </c>
      <c r="J21" s="2">
        <f t="shared" si="11"/>
        <v>8257453.6934156539</v>
      </c>
      <c r="K21" s="2">
        <f t="shared" si="8"/>
        <v>5966296.4143817397</v>
      </c>
      <c r="L21">
        <v>19</v>
      </c>
      <c r="M21" s="2">
        <f>M20+B21-VRP!$T28</f>
        <v>-2170766.5766460868</v>
      </c>
      <c r="N21" s="2">
        <f>N20+C21-VRP!$T28</f>
        <v>-106403.15329217343</v>
      </c>
      <c r="O21" s="2">
        <f>O20+D21-VRP!$T28</f>
        <v>1957960.2700617407</v>
      </c>
      <c r="P21" s="2">
        <f>P20+E21-VRP!$T28</f>
        <v>4022323.693415653</v>
      </c>
      <c r="Q21" s="2">
        <f>Q20+D21-VRP!$T28</f>
        <v>1731166.4143817406</v>
      </c>
    </row>
    <row r="22" spans="1:17" x14ac:dyDescent="0.2">
      <c r="A22">
        <v>20</v>
      </c>
      <c r="B22" s="2">
        <f t="shared" si="3"/>
        <v>157177.77893415652</v>
      </c>
      <c r="C22" s="2">
        <f t="shared" si="4"/>
        <v>314355.55786831304</v>
      </c>
      <c r="D22" s="2">
        <f t="shared" si="5"/>
        <v>471533.33680246962</v>
      </c>
      <c r="E22" s="2">
        <f t="shared" si="6"/>
        <v>628711.11573662609</v>
      </c>
      <c r="G22" s="2">
        <f t="shared" si="7"/>
        <v>2221541.2022880698</v>
      </c>
      <c r="H22" s="2">
        <f t="shared" si="9"/>
        <v>4443082.4045761395</v>
      </c>
      <c r="I22" s="2">
        <f t="shared" si="10"/>
        <v>6664623.6068642093</v>
      </c>
      <c r="J22" s="2">
        <f t="shared" si="11"/>
        <v>8886164.809152279</v>
      </c>
      <c r="K22" s="2">
        <f t="shared" si="8"/>
        <v>6437829.7511842092</v>
      </c>
      <c r="L22">
        <v>20</v>
      </c>
      <c r="M22" s="2">
        <f>M21+B22-VRP!$T29</f>
        <v>-2265120.7977119302</v>
      </c>
      <c r="N22" s="2">
        <f>N21+C22-VRP!$T29</f>
        <v>-43579.595423860388</v>
      </c>
      <c r="O22" s="2">
        <f>O21+D22-VRP!$T29</f>
        <v>2177961.6068642102</v>
      </c>
      <c r="P22" s="2">
        <f>P21+E22-VRP!$T29</f>
        <v>4399502.809152279</v>
      </c>
      <c r="Q22" s="2">
        <f>Q21+D22-VRP!$T29</f>
        <v>1951167.7511842102</v>
      </c>
    </row>
    <row r="23" spans="1:17" x14ac:dyDescent="0.2">
      <c r="A23">
        <v>21</v>
      </c>
      <c r="B23" s="2">
        <f t="shared" ref="B23:B46" si="12">B22+(B22*$D$1%)</f>
        <v>163464.89009152277</v>
      </c>
      <c r="C23" s="2">
        <f t="shared" ref="C23:C62" si="13">C22+(C22*$D$1%)</f>
        <v>326929.78018304554</v>
      </c>
      <c r="D23" s="2">
        <f t="shared" ref="D23:D62" si="14">D22+(D22*$D$1%)</f>
        <v>490394.67027456843</v>
      </c>
      <c r="E23" s="2">
        <f t="shared" ref="E23:E62" si="15">E22+(E22*$D$1%)</f>
        <v>653859.56036609109</v>
      </c>
      <c r="G23" s="2">
        <f t="shared" si="7"/>
        <v>2385006.0923795924</v>
      </c>
      <c r="H23" s="2">
        <f t="shared" si="9"/>
        <v>4770012.1847591847</v>
      </c>
      <c r="I23" s="2">
        <f t="shared" si="10"/>
        <v>7155018.277138778</v>
      </c>
      <c r="J23" s="2">
        <f t="shared" si="11"/>
        <v>9540024.3695183694</v>
      </c>
      <c r="K23" s="2">
        <f t="shared" si="8"/>
        <v>6928224.421458778</v>
      </c>
      <c r="L23">
        <v>21</v>
      </c>
      <c r="M23" s="2">
        <f>M22+B23-VRP!$T30</f>
        <v>-2464189.9076204076</v>
      </c>
      <c r="N23" s="2">
        <f>N22+C23-VRP!$T30</f>
        <v>-79183.815240814816</v>
      </c>
      <c r="O23" s="2">
        <f>O22+D23-VRP!$T30</f>
        <v>2305822.2771387785</v>
      </c>
      <c r="P23" s="2">
        <f>P22+E23-VRP!$T30</f>
        <v>4690828.3695183704</v>
      </c>
      <c r="Q23" s="2">
        <f>Q22+D23-VRP!$T30</f>
        <v>2079028.4214587784</v>
      </c>
    </row>
    <row r="24" spans="1:17" x14ac:dyDescent="0.2">
      <c r="A24">
        <v>22</v>
      </c>
      <c r="B24" s="2">
        <f t="shared" si="12"/>
        <v>170003.48569518368</v>
      </c>
      <c r="C24" s="2">
        <f t="shared" si="13"/>
        <v>340006.97139036737</v>
      </c>
      <c r="D24" s="2">
        <f t="shared" si="14"/>
        <v>510010.45708555117</v>
      </c>
      <c r="E24" s="2">
        <f t="shared" si="15"/>
        <v>680013.94278073474</v>
      </c>
      <c r="G24" s="2">
        <f t="shared" si="7"/>
        <v>2555009.5780747761</v>
      </c>
      <c r="H24" s="2">
        <f t="shared" si="9"/>
        <v>5110019.1561495522</v>
      </c>
      <c r="I24" s="2">
        <f t="shared" si="10"/>
        <v>7665028.7342243288</v>
      </c>
      <c r="J24" s="2">
        <f t="shared" si="11"/>
        <v>10220038.312299104</v>
      </c>
      <c r="K24" s="2">
        <f t="shared" si="8"/>
        <v>7438234.8785443287</v>
      </c>
      <c r="L24">
        <v>22</v>
      </c>
      <c r="M24" s="2">
        <f>M23+B24-VRP!$T31</f>
        <v>-2822720.4219252239</v>
      </c>
      <c r="N24" s="2">
        <f>N23+C24-VRP!$T31</f>
        <v>-267710.84385044745</v>
      </c>
      <c r="O24" s="2">
        <f>O23+D24-VRP!$T31</f>
        <v>2287298.7342243297</v>
      </c>
      <c r="P24" s="2">
        <f>P23+E24-VRP!$T31</f>
        <v>4842308.3122991053</v>
      </c>
      <c r="Q24" s="2">
        <f>Q23+D24-VRP!$T31</f>
        <v>2060504.8785443297</v>
      </c>
    </row>
    <row r="25" spans="1:17" x14ac:dyDescent="0.2">
      <c r="A25">
        <v>23</v>
      </c>
      <c r="B25" s="2">
        <f t="shared" si="12"/>
        <v>176803.62512299104</v>
      </c>
      <c r="C25" s="2">
        <f t="shared" si="13"/>
        <v>353607.25024598208</v>
      </c>
      <c r="D25" s="2">
        <f t="shared" si="14"/>
        <v>530410.87536897324</v>
      </c>
      <c r="E25" s="2">
        <f t="shared" si="15"/>
        <v>707214.50049196417</v>
      </c>
      <c r="G25" s="2">
        <f t="shared" si="7"/>
        <v>2731813.203197767</v>
      </c>
      <c r="H25" s="2">
        <f t="shared" si="9"/>
        <v>5463626.4063955341</v>
      </c>
      <c r="I25" s="2">
        <f t="shared" si="10"/>
        <v>8195439.609593302</v>
      </c>
      <c r="J25" s="2">
        <f t="shared" si="11"/>
        <v>10927252.812791068</v>
      </c>
      <c r="K25" s="2">
        <f t="shared" si="8"/>
        <v>7968645.753913302</v>
      </c>
      <c r="L25">
        <v>23</v>
      </c>
      <c r="M25" s="2">
        <f>M24+B25-VRP!$T32</f>
        <v>-3185557.796802233</v>
      </c>
      <c r="N25" s="2">
        <f>N24+C25-VRP!$T32</f>
        <v>-453744.59360446536</v>
      </c>
      <c r="O25" s="2">
        <f>O24+D25-VRP!$T32</f>
        <v>2278068.6095933029</v>
      </c>
      <c r="P25" s="2">
        <f>P24+E25-VRP!$T32</f>
        <v>5009881.81279107</v>
      </c>
      <c r="Q25" s="2">
        <f>Q24+D25-VRP!$T32</f>
        <v>2051274.7539133029</v>
      </c>
    </row>
    <row r="26" spans="1:17" x14ac:dyDescent="0.2">
      <c r="A26">
        <v>24</v>
      </c>
      <c r="B26" s="2">
        <f t="shared" si="12"/>
        <v>183875.77012791068</v>
      </c>
      <c r="C26" s="2">
        <f t="shared" si="13"/>
        <v>367751.54025582137</v>
      </c>
      <c r="D26" s="2">
        <f t="shared" si="14"/>
        <v>551627.3103837322</v>
      </c>
      <c r="E26" s="2">
        <f t="shared" si="15"/>
        <v>735503.08051164274</v>
      </c>
      <c r="G26" s="2">
        <f t="shared" si="7"/>
        <v>2915688.9733256777</v>
      </c>
      <c r="H26" s="2">
        <f t="shared" si="9"/>
        <v>5831377.9466513554</v>
      </c>
      <c r="I26" s="2">
        <f t="shared" si="10"/>
        <v>8747066.9199770335</v>
      </c>
      <c r="J26" s="2">
        <f t="shared" si="11"/>
        <v>11662755.893302711</v>
      </c>
      <c r="K26" s="2">
        <f t="shared" si="8"/>
        <v>8520273.0642970335</v>
      </c>
      <c r="L26">
        <v>24</v>
      </c>
      <c r="M26" s="2">
        <f>M25+B26-VRP!$T33</f>
        <v>-3541323.0266743223</v>
      </c>
      <c r="N26" s="2">
        <f>N25+C26-VRP!$T33</f>
        <v>-625634.05334864394</v>
      </c>
      <c r="O26" s="2">
        <f>O25+D26-VRP!$T33</f>
        <v>2290054.9199770354</v>
      </c>
      <c r="P26" s="2">
        <f>P25+E26-VRP!$T33</f>
        <v>5205743.8933027126</v>
      </c>
      <c r="Q26" s="2">
        <f>Q25+D26-VRP!$T33</f>
        <v>2063261.0642970353</v>
      </c>
    </row>
    <row r="27" spans="1:17" x14ac:dyDescent="0.2">
      <c r="A27">
        <v>25</v>
      </c>
      <c r="B27" s="2">
        <f t="shared" si="12"/>
        <v>191230.80093302712</v>
      </c>
      <c r="C27" s="2">
        <f t="shared" si="13"/>
        <v>382461.60186605423</v>
      </c>
      <c r="D27" s="2">
        <f t="shared" si="14"/>
        <v>573692.40279908152</v>
      </c>
      <c r="E27" s="2">
        <f t="shared" si="15"/>
        <v>764923.20373210846</v>
      </c>
      <c r="G27" s="2">
        <f t="shared" si="7"/>
        <v>3106919.7742587049</v>
      </c>
      <c r="H27" s="2">
        <f t="shared" si="9"/>
        <v>6213839.5485174097</v>
      </c>
      <c r="I27" s="2">
        <f t="shared" si="10"/>
        <v>9320759.3227761146</v>
      </c>
      <c r="J27" s="2">
        <f t="shared" si="11"/>
        <v>12427679.097034819</v>
      </c>
      <c r="K27" s="2">
        <f t="shared" si="8"/>
        <v>9093965.4670961145</v>
      </c>
      <c r="L27">
        <v>25</v>
      </c>
      <c r="M27" s="2">
        <f>M26+B27-VRP!$T34</f>
        <v>-3820077.2257412951</v>
      </c>
      <c r="N27" s="2">
        <f>N26+C27-VRP!$T34</f>
        <v>-713157.45148258971</v>
      </c>
      <c r="O27" s="2">
        <f>O26+D27-VRP!$T34</f>
        <v>2393762.3227761169</v>
      </c>
      <c r="P27" s="2">
        <f>P26+E27-VRP!$T34</f>
        <v>5500682.0970348213</v>
      </c>
      <c r="Q27" s="2">
        <f>Q26+D27-VRP!$T34</f>
        <v>2166968.4670961169</v>
      </c>
    </row>
    <row r="28" spans="1:17" x14ac:dyDescent="0.2">
      <c r="A28">
        <v>26</v>
      </c>
      <c r="B28" s="2">
        <f t="shared" si="12"/>
        <v>198880.0329703482</v>
      </c>
      <c r="C28" s="2">
        <f t="shared" si="13"/>
        <v>397760.0659406964</v>
      </c>
      <c r="D28" s="2">
        <f t="shared" si="14"/>
        <v>596640.09891104477</v>
      </c>
      <c r="E28" s="2">
        <f t="shared" si="15"/>
        <v>795520.13188139279</v>
      </c>
      <c r="G28" s="2">
        <f t="shared" si="7"/>
        <v>3305799.8072290532</v>
      </c>
      <c r="H28" s="2">
        <f t="shared" si="9"/>
        <v>6611599.6144581065</v>
      </c>
      <c r="I28" s="2">
        <f t="shared" si="10"/>
        <v>9917399.4216871597</v>
      </c>
      <c r="J28" s="2">
        <f t="shared" si="11"/>
        <v>13223199.228916213</v>
      </c>
      <c r="K28" s="2">
        <f t="shared" si="8"/>
        <v>9690605.5660071597</v>
      </c>
      <c r="L28">
        <v>26</v>
      </c>
      <c r="M28" s="2">
        <f>M27+B28-VRP!$T35</f>
        <v>-4139175.1927709468</v>
      </c>
      <c r="N28" s="2">
        <f>N27+C28-VRP!$T35</f>
        <v>-833375.38554189331</v>
      </c>
      <c r="O28" s="2">
        <f>O27+D28-VRP!$T35</f>
        <v>2472424.4216871615</v>
      </c>
      <c r="P28" s="2">
        <f>P27+E28-VRP!$T35</f>
        <v>5778224.2289162138</v>
      </c>
      <c r="Q28" s="2">
        <f>Q27+D28-VRP!$T35</f>
        <v>2245630.5660071615</v>
      </c>
    </row>
    <row r="29" spans="1:17" x14ac:dyDescent="0.2">
      <c r="A29">
        <v>27</v>
      </c>
      <c r="B29" s="2">
        <f t="shared" si="12"/>
        <v>206835.23428916212</v>
      </c>
      <c r="C29" s="2">
        <f t="shared" si="13"/>
        <v>413670.46857832425</v>
      </c>
      <c r="D29" s="2">
        <f t="shared" si="14"/>
        <v>620505.70286748651</v>
      </c>
      <c r="E29" s="2">
        <f t="shared" si="15"/>
        <v>827340.93715664849</v>
      </c>
      <c r="G29" s="2">
        <f t="shared" si="7"/>
        <v>3512635.0415182156</v>
      </c>
      <c r="H29" s="2">
        <f t="shared" si="9"/>
        <v>7025270.0830364311</v>
      </c>
      <c r="I29" s="2">
        <f t="shared" si="10"/>
        <v>10537905.124554645</v>
      </c>
      <c r="J29" s="2">
        <f t="shared" si="11"/>
        <v>14050540.166072862</v>
      </c>
      <c r="K29" s="2">
        <f t="shared" si="8"/>
        <v>10311111.268874645</v>
      </c>
      <c r="L29">
        <v>27</v>
      </c>
      <c r="M29" s="2">
        <f>M28+B29-VRP!$T36</f>
        <v>-4450317.9584817849</v>
      </c>
      <c r="N29" s="2">
        <f>N28+C29-VRP!$T36</f>
        <v>-937682.91696356912</v>
      </c>
      <c r="O29" s="2">
        <f>O28+D29-VRP!$T36</f>
        <v>2574952.1245546481</v>
      </c>
      <c r="P29" s="2">
        <f>P28+E29-VRP!$T36</f>
        <v>6087587.1660728622</v>
      </c>
      <c r="Q29" s="2">
        <f>Q28+D29-VRP!$T36</f>
        <v>2348158.268874648</v>
      </c>
    </row>
    <row r="30" spans="1:17" x14ac:dyDescent="0.2">
      <c r="A30">
        <v>28</v>
      </c>
      <c r="B30" s="2">
        <f t="shared" si="12"/>
        <v>215108.64366072862</v>
      </c>
      <c r="C30" s="2">
        <f t="shared" si="13"/>
        <v>430217.28732145723</v>
      </c>
      <c r="D30" s="2">
        <f t="shared" si="14"/>
        <v>645325.93098218599</v>
      </c>
      <c r="E30" s="2">
        <f t="shared" si="15"/>
        <v>860434.57464291446</v>
      </c>
      <c r="G30" s="2">
        <f t="shared" si="7"/>
        <v>3727743.6851789444</v>
      </c>
      <c r="H30" s="2">
        <f t="shared" si="9"/>
        <v>7455487.3703578888</v>
      </c>
      <c r="I30" s="2">
        <f t="shared" si="10"/>
        <v>11183231.055536831</v>
      </c>
      <c r="J30" s="2">
        <f t="shared" si="11"/>
        <v>14910974.740715778</v>
      </c>
      <c r="K30" s="2">
        <f t="shared" si="8"/>
        <v>10956437.199856831</v>
      </c>
      <c r="L30">
        <v>28</v>
      </c>
      <c r="M30" s="2">
        <f>M29+B30-VRP!$T37</f>
        <v>-4753187.3148210561</v>
      </c>
      <c r="N30" s="2">
        <f>N29+C30-VRP!$T37</f>
        <v>-1025443.6296421119</v>
      </c>
      <c r="O30" s="2">
        <f>O29+D30-VRP!$T37</f>
        <v>2702300.0555368341</v>
      </c>
      <c r="P30" s="2">
        <f>P29+E30-VRP!$T37</f>
        <v>6430043.7407157766</v>
      </c>
      <c r="Q30" s="2">
        <f>Q29+D30-VRP!$T37</f>
        <v>2475506.199856834</v>
      </c>
    </row>
    <row r="31" spans="1:17" x14ac:dyDescent="0.2">
      <c r="A31">
        <v>29</v>
      </c>
      <c r="B31" s="2">
        <f t="shared" si="12"/>
        <v>223712.98940715776</v>
      </c>
      <c r="C31" s="2">
        <f t="shared" si="13"/>
        <v>447425.97881431552</v>
      </c>
      <c r="D31" s="2">
        <f t="shared" si="14"/>
        <v>671138.96822147339</v>
      </c>
      <c r="E31" s="2">
        <f t="shared" si="15"/>
        <v>894851.95762863103</v>
      </c>
      <c r="G31" s="2">
        <f t="shared" si="7"/>
        <v>3951456.6745861024</v>
      </c>
      <c r="H31" s="2">
        <f t="shared" si="9"/>
        <v>7902913.3491722047</v>
      </c>
      <c r="I31" s="2">
        <f t="shared" si="10"/>
        <v>11854370.023758303</v>
      </c>
      <c r="J31" s="2">
        <f t="shared" si="11"/>
        <v>15805826.698344409</v>
      </c>
      <c r="K31" s="2">
        <f t="shared" si="8"/>
        <v>11627576.168078303</v>
      </c>
      <c r="L31">
        <v>29</v>
      </c>
      <c r="M31" s="2">
        <f>M30+B31-VRP!$T38</f>
        <v>-5047452.3254138986</v>
      </c>
      <c r="N31" s="2">
        <f>N30+C31-VRP!$T38</f>
        <v>-1095995.6508277964</v>
      </c>
      <c r="O31" s="2">
        <f>O30+D31-VRP!$T38</f>
        <v>2855461.0237583076</v>
      </c>
      <c r="P31" s="2">
        <f>P30+E31-VRP!$T38</f>
        <v>6806917.6983444076</v>
      </c>
      <c r="Q31" s="2">
        <f>Q30+D31-VRP!$T38</f>
        <v>2628667.1680783075</v>
      </c>
    </row>
    <row r="32" spans="1:17" x14ac:dyDescent="0.2">
      <c r="A32">
        <v>30</v>
      </c>
      <c r="B32" s="2">
        <f t="shared" si="12"/>
        <v>232661.50898344407</v>
      </c>
      <c r="C32" s="2">
        <f t="shared" si="13"/>
        <v>465323.01796688815</v>
      </c>
      <c r="D32" s="2">
        <f t="shared" si="14"/>
        <v>697984.52695033234</v>
      </c>
      <c r="E32" s="2">
        <f t="shared" si="15"/>
        <v>930646.03593377629</v>
      </c>
      <c r="G32" s="2">
        <f t="shared" si="7"/>
        <v>4184118.1835695463</v>
      </c>
      <c r="H32" s="2">
        <f t="shared" si="9"/>
        <v>8368236.3671390926</v>
      </c>
      <c r="I32" s="2">
        <f t="shared" si="10"/>
        <v>12552354.550708637</v>
      </c>
      <c r="J32" s="2">
        <f t="shared" si="11"/>
        <v>16736472.734278185</v>
      </c>
      <c r="K32" s="2">
        <f t="shared" si="8"/>
        <v>12325560.695028637</v>
      </c>
      <c r="L32">
        <v>30</v>
      </c>
      <c r="M32" s="2">
        <f>M31+B32-VRP!$T39</f>
        <v>-5382768.8164304541</v>
      </c>
      <c r="N32" s="2">
        <f>N31+C32-VRP!$T39</f>
        <v>-1198650.6328609083</v>
      </c>
      <c r="O32" s="2">
        <f>O31+D32-VRP!$T39</f>
        <v>2985467.5507086399</v>
      </c>
      <c r="P32" s="2">
        <f>P31+E32-VRP!$T39</f>
        <v>7169585.7342781834</v>
      </c>
      <c r="Q32" s="2">
        <f>Q31+D32-VRP!$T39</f>
        <v>2758673.6950286399</v>
      </c>
    </row>
    <row r="33" spans="1:17" x14ac:dyDescent="0.2">
      <c r="A33">
        <v>31</v>
      </c>
      <c r="B33" s="2">
        <f t="shared" si="12"/>
        <v>241967.96934278184</v>
      </c>
      <c r="C33" s="2">
        <f t="shared" si="13"/>
        <v>483935.93868556368</v>
      </c>
      <c r="D33" s="2">
        <f t="shared" si="14"/>
        <v>725903.90802834567</v>
      </c>
      <c r="E33" s="2">
        <f t="shared" si="15"/>
        <v>967871.87737112737</v>
      </c>
      <c r="G33" s="2">
        <f t="shared" si="7"/>
        <v>4426086.152912328</v>
      </c>
      <c r="H33" s="2">
        <f t="shared" si="9"/>
        <v>8852172.305824656</v>
      </c>
      <c r="I33" s="2">
        <f t="shared" si="10"/>
        <v>13278258.458736982</v>
      </c>
      <c r="J33" s="2">
        <f t="shared" si="11"/>
        <v>17704344.611649312</v>
      </c>
      <c r="K33" s="2">
        <f t="shared" si="8"/>
        <v>13051464.603056982</v>
      </c>
      <c r="L33">
        <v>31</v>
      </c>
      <c r="M33" s="2">
        <f>M32+B33-VRP!$T40</f>
        <v>-5774433.847087672</v>
      </c>
      <c r="N33" s="2">
        <f>N32+C33-VRP!$T40</f>
        <v>-1348347.6941753447</v>
      </c>
      <c r="O33" s="2">
        <f>O32+D33-VRP!$T40</f>
        <v>3077738.4587369855</v>
      </c>
      <c r="P33" s="2">
        <f>P32+E33-VRP!$T40</f>
        <v>7503824.6116493111</v>
      </c>
      <c r="Q33" s="2">
        <f>Q32+D33-VRP!$T40</f>
        <v>2850944.6030569854</v>
      </c>
    </row>
    <row r="34" spans="1:17" x14ac:dyDescent="0.2">
      <c r="A34">
        <v>32</v>
      </c>
      <c r="B34" s="2">
        <f t="shared" si="12"/>
        <v>251646.68811649311</v>
      </c>
      <c r="C34" s="2">
        <f t="shared" si="13"/>
        <v>503293.37623298622</v>
      </c>
      <c r="D34" s="2">
        <f t="shared" si="14"/>
        <v>754940.06434947951</v>
      </c>
      <c r="E34" s="2">
        <f t="shared" si="15"/>
        <v>1006586.7524659724</v>
      </c>
      <c r="G34" s="2">
        <f t="shared" si="7"/>
        <v>4677732.8410288207</v>
      </c>
      <c r="H34" s="2">
        <f t="shared" si="9"/>
        <v>9355465.6820576414</v>
      </c>
      <c r="I34" s="2">
        <f t="shared" si="10"/>
        <v>14033198.523086462</v>
      </c>
      <c r="J34" s="2">
        <f t="shared" si="11"/>
        <v>18710931.364115283</v>
      </c>
      <c r="K34" s="2">
        <f t="shared" si="8"/>
        <v>13806404.667406462</v>
      </c>
      <c r="L34">
        <v>32</v>
      </c>
      <c r="M34" s="2">
        <f>M33+B34-VRP!$T41</f>
        <v>-6156420.1589711793</v>
      </c>
      <c r="N34" s="2">
        <f>N33+C34-VRP!$T41</f>
        <v>-1478687.3179423586</v>
      </c>
      <c r="O34" s="2">
        <f>O33+D34-VRP!$T41</f>
        <v>3199045.523086465</v>
      </c>
      <c r="P34" s="2">
        <f>P33+E34-VRP!$T41</f>
        <v>7876778.3641152829</v>
      </c>
      <c r="Q34" s="2">
        <f>Q33+D34-VRP!$T41</f>
        <v>2972251.6674064649</v>
      </c>
    </row>
    <row r="35" spans="1:17" x14ac:dyDescent="0.2">
      <c r="A35">
        <v>33</v>
      </c>
      <c r="B35" s="2">
        <f t="shared" si="12"/>
        <v>261712.55564115284</v>
      </c>
      <c r="C35" s="2">
        <f t="shared" si="13"/>
        <v>523425.11128230568</v>
      </c>
      <c r="D35" s="2">
        <f t="shared" si="14"/>
        <v>785137.66692345869</v>
      </c>
      <c r="E35" s="2">
        <f t="shared" si="15"/>
        <v>1046850.2225646114</v>
      </c>
      <c r="G35" s="2">
        <f t="shared" si="7"/>
        <v>4939445.3966699736</v>
      </c>
      <c r="H35" s="2">
        <f t="shared" si="9"/>
        <v>9878890.7933399472</v>
      </c>
      <c r="I35" s="2">
        <f t="shared" si="10"/>
        <v>14818336.190009922</v>
      </c>
      <c r="J35" s="2">
        <f t="shared" si="11"/>
        <v>19757781.586679894</v>
      </c>
      <c r="K35" s="2">
        <f t="shared" si="8"/>
        <v>14591542.334329922</v>
      </c>
      <c r="L35">
        <v>33</v>
      </c>
      <c r="M35" s="2">
        <f>M34+B35-VRP!$T42</f>
        <v>-6485739.6033300264</v>
      </c>
      <c r="N35" s="2">
        <f>N34+C35-VRP!$T42</f>
        <v>-1546294.2066600528</v>
      </c>
      <c r="O35" s="2">
        <f>O34+D35-VRP!$T42</f>
        <v>3393151.1900099237</v>
      </c>
      <c r="P35" s="2">
        <f>P34+E35-VRP!$T42</f>
        <v>8332596.5866798945</v>
      </c>
      <c r="Q35" s="2">
        <f>Q34+D35-VRP!$T42</f>
        <v>3166357.3343299236</v>
      </c>
    </row>
    <row r="36" spans="1:17" x14ac:dyDescent="0.2">
      <c r="A36">
        <v>34</v>
      </c>
      <c r="B36" s="2">
        <f t="shared" si="12"/>
        <v>272181.05786679895</v>
      </c>
      <c r="C36" s="2">
        <f t="shared" si="13"/>
        <v>544362.11573359789</v>
      </c>
      <c r="D36" s="2">
        <f t="shared" si="14"/>
        <v>816543.17360039707</v>
      </c>
      <c r="E36" s="2">
        <f t="shared" si="15"/>
        <v>1088724.2314671958</v>
      </c>
      <c r="G36" s="2">
        <f t="shared" si="7"/>
        <v>5211626.4545367723</v>
      </c>
      <c r="H36" s="2">
        <f t="shared" si="9"/>
        <v>10423252.909073545</v>
      </c>
      <c r="I36" s="2">
        <f t="shared" si="10"/>
        <v>15634879.36361032</v>
      </c>
      <c r="J36" s="2">
        <f t="shared" si="11"/>
        <v>20846505.818147089</v>
      </c>
      <c r="K36" s="2">
        <f t="shared" si="8"/>
        <v>15408085.50793032</v>
      </c>
      <c r="L36">
        <v>34</v>
      </c>
      <c r="M36" s="2">
        <f>M35+B36-VRP!$T43</f>
        <v>-7115955.5454632277</v>
      </c>
      <c r="N36" s="2">
        <f>N35+C36-VRP!$T43</f>
        <v>-1904329.0909264549</v>
      </c>
      <c r="O36" s="2">
        <f>O35+D36-VRP!$T43</f>
        <v>3307297.3636103207</v>
      </c>
      <c r="P36" s="2">
        <f>P35+E36-VRP!$T43</f>
        <v>8518923.8181470893</v>
      </c>
      <c r="Q36" s="2">
        <f>Q35+D36-VRP!$T43</f>
        <v>3080503.5079303207</v>
      </c>
    </row>
    <row r="37" spans="1:17" x14ac:dyDescent="0.2">
      <c r="A37">
        <v>35</v>
      </c>
      <c r="B37" s="2">
        <f t="shared" si="12"/>
        <v>283068.30018147093</v>
      </c>
      <c r="C37" s="2">
        <f t="shared" si="13"/>
        <v>566136.60036294186</v>
      </c>
      <c r="D37" s="2">
        <f t="shared" si="14"/>
        <v>849204.9005444129</v>
      </c>
      <c r="E37" s="2">
        <f t="shared" si="15"/>
        <v>1132273.2007258837</v>
      </c>
      <c r="G37" s="2">
        <f t="shared" si="7"/>
        <v>5494694.7547182431</v>
      </c>
      <c r="H37" s="2">
        <f t="shared" si="9"/>
        <v>10989389.509436486</v>
      </c>
      <c r="I37" s="2">
        <f t="shared" si="10"/>
        <v>16484084.264154732</v>
      </c>
      <c r="J37" s="2">
        <f t="shared" si="11"/>
        <v>21978779.018872973</v>
      </c>
      <c r="K37" s="2">
        <f t="shared" si="8"/>
        <v>16257290.408474732</v>
      </c>
      <c r="L37">
        <v>35</v>
      </c>
      <c r="M37" s="2">
        <f>M36+B37-VRP!$T44</f>
        <v>-7790284.2452817569</v>
      </c>
      <c r="N37" s="2">
        <f>N36+C37-VRP!$T44</f>
        <v>-2295589.4905635128</v>
      </c>
      <c r="O37" s="2">
        <f>O36+D37-VRP!$T44</f>
        <v>3199105.2641547336</v>
      </c>
      <c r="P37" s="2">
        <f>P36+E37-VRP!$T44</f>
        <v>8693800.0188729726</v>
      </c>
      <c r="Q37" s="2">
        <f>Q36+D37-VRP!$T44</f>
        <v>2972311.4084747336</v>
      </c>
    </row>
    <row r="38" spans="1:17" x14ac:dyDescent="0.2">
      <c r="A38">
        <v>36</v>
      </c>
      <c r="B38" s="2">
        <f t="shared" si="12"/>
        <v>294391.03218872979</v>
      </c>
      <c r="C38" s="2">
        <f t="shared" si="13"/>
        <v>588782.06437745958</v>
      </c>
      <c r="D38" s="2">
        <f t="shared" si="14"/>
        <v>883173.09656618943</v>
      </c>
      <c r="E38" s="2">
        <f t="shared" si="15"/>
        <v>1177564.1287549192</v>
      </c>
      <c r="G38" s="2">
        <f t="shared" si="7"/>
        <v>5789085.7869069725</v>
      </c>
      <c r="H38" s="2">
        <f t="shared" si="9"/>
        <v>11578171.573813945</v>
      </c>
      <c r="I38" s="2">
        <f t="shared" si="10"/>
        <v>17367257.360720921</v>
      </c>
      <c r="J38" s="2">
        <f t="shared" si="11"/>
        <v>23156343.14762789</v>
      </c>
      <c r="K38" s="2">
        <f t="shared" si="8"/>
        <v>17140463.505040921</v>
      </c>
      <c r="L38">
        <v>36</v>
      </c>
      <c r="M38" s="2">
        <f>M37+B38-VRP!$T45</f>
        <v>-8327288.2130930275</v>
      </c>
      <c r="N38" s="2">
        <f>N37+C38-VRP!$T45</f>
        <v>-2538202.4261860531</v>
      </c>
      <c r="O38" s="2">
        <f>O37+D38-VRP!$T45</f>
        <v>3250883.3607209232</v>
      </c>
      <c r="P38" s="2">
        <f>P37+E38-VRP!$T45</f>
        <v>9039969.147627892</v>
      </c>
      <c r="Q38" s="2">
        <f>Q37+D38-VRP!$T45</f>
        <v>3024089.5050409231</v>
      </c>
    </row>
    <row r="39" spans="1:17" x14ac:dyDescent="0.2">
      <c r="A39">
        <v>37</v>
      </c>
      <c r="B39" s="2">
        <f t="shared" si="12"/>
        <v>306166.67347627896</v>
      </c>
      <c r="C39" s="2">
        <f t="shared" si="13"/>
        <v>612333.34695255791</v>
      </c>
      <c r="D39" s="2">
        <f t="shared" si="14"/>
        <v>918500.02042883704</v>
      </c>
      <c r="E39" s="2">
        <f t="shared" si="15"/>
        <v>1224666.6939051158</v>
      </c>
      <c r="G39" s="2">
        <f t="shared" si="7"/>
        <v>6095252.4603832513</v>
      </c>
      <c r="H39" s="2">
        <f t="shared" si="9"/>
        <v>12190504.920766503</v>
      </c>
      <c r="I39" s="2">
        <f t="shared" si="10"/>
        <v>18285757.381149758</v>
      </c>
      <c r="J39" s="2">
        <f t="shared" si="11"/>
        <v>24381009.841533005</v>
      </c>
      <c r="K39" s="2">
        <f t="shared" si="8"/>
        <v>18058963.525469758</v>
      </c>
      <c r="L39">
        <v>37</v>
      </c>
      <c r="M39" s="2">
        <f>M38+B39-VRP!$T46</f>
        <v>-8744159.5396167487</v>
      </c>
      <c r="N39" s="2">
        <f>N38+C39-VRP!$T46</f>
        <v>-2648907.0792334951</v>
      </c>
      <c r="O39" s="2">
        <f>O38+D39-VRP!$T46</f>
        <v>3446345.3811497604</v>
      </c>
      <c r="P39" s="2">
        <f>P38+E39-VRP!$T46</f>
        <v>9541597.8415330071</v>
      </c>
      <c r="Q39" s="2">
        <f>Q38+D39-VRP!$T46</f>
        <v>3219551.5254697604</v>
      </c>
    </row>
    <row r="40" spans="1:17" x14ac:dyDescent="0.2">
      <c r="A40">
        <v>38</v>
      </c>
      <c r="B40" s="2">
        <f t="shared" si="12"/>
        <v>318413.34041533014</v>
      </c>
      <c r="C40" s="2">
        <f t="shared" si="13"/>
        <v>636826.68083066028</v>
      </c>
      <c r="D40" s="2">
        <f t="shared" si="14"/>
        <v>955240.02124599053</v>
      </c>
      <c r="E40" s="2">
        <f t="shared" si="15"/>
        <v>1273653.3616613206</v>
      </c>
      <c r="G40" s="2">
        <f t="shared" si="7"/>
        <v>6413665.8007985819</v>
      </c>
      <c r="H40" s="2">
        <f t="shared" si="9"/>
        <v>12827331.601597164</v>
      </c>
      <c r="I40" s="2">
        <f t="shared" si="10"/>
        <v>19240997.402395748</v>
      </c>
      <c r="J40" s="2">
        <f t="shared" si="11"/>
        <v>25654663.203194328</v>
      </c>
      <c r="K40" s="2">
        <f t="shared" si="8"/>
        <v>19014203.546715748</v>
      </c>
      <c r="L40">
        <v>38</v>
      </c>
      <c r="M40" s="2">
        <f>M39+B40-VRP!$T47</f>
        <v>-9101816.1992014181</v>
      </c>
      <c r="N40" s="2">
        <f>N39+C40-VRP!$T47</f>
        <v>-2688150.3984028348</v>
      </c>
      <c r="O40" s="2">
        <f>O39+D40-VRP!$T47</f>
        <v>3725515.4023957513</v>
      </c>
      <c r="P40" s="2">
        <f>P39+E40-VRP!$T47</f>
        <v>10139181.203194328</v>
      </c>
      <c r="Q40" s="2">
        <f>Q39+D40-VRP!$T47</f>
        <v>3498721.5467157508</v>
      </c>
    </row>
    <row r="41" spans="1:17" x14ac:dyDescent="0.2">
      <c r="A41">
        <v>39</v>
      </c>
      <c r="B41" s="2">
        <f t="shared" si="12"/>
        <v>331149.87403194333</v>
      </c>
      <c r="C41" s="2">
        <f t="shared" si="13"/>
        <v>662299.74806388665</v>
      </c>
      <c r="D41" s="2">
        <f t="shared" si="14"/>
        <v>993449.62209583016</v>
      </c>
      <c r="E41" s="2">
        <f t="shared" si="15"/>
        <v>1324599.4961277733</v>
      </c>
      <c r="G41" s="2">
        <f t="shared" si="7"/>
        <v>6744815.6748305252</v>
      </c>
      <c r="H41" s="2">
        <f t="shared" si="9"/>
        <v>13489631.34966105</v>
      </c>
      <c r="I41" s="2">
        <f t="shared" si="10"/>
        <v>20234447.024491578</v>
      </c>
      <c r="J41" s="2">
        <f t="shared" si="11"/>
        <v>26979262.699322101</v>
      </c>
      <c r="K41" s="2">
        <f t="shared" si="8"/>
        <v>20007653.168811578</v>
      </c>
      <c r="L41">
        <v>39</v>
      </c>
      <c r="M41" s="2">
        <f>M40+B41-VRP!$T48</f>
        <v>-9617611.3251694739</v>
      </c>
      <c r="N41" s="2">
        <f>N40+C41-VRP!$T48</f>
        <v>-2872795.6503389482</v>
      </c>
      <c r="O41" s="2">
        <f>O40+D41-VRP!$T48</f>
        <v>3872020.0244915811</v>
      </c>
      <c r="P41" s="2">
        <f>P40+E41-VRP!$T48</f>
        <v>10616835.699322101</v>
      </c>
      <c r="Q41" s="2">
        <f>Q40+D41-VRP!$T48</f>
        <v>3645226.1688115811</v>
      </c>
    </row>
    <row r="42" spans="1:17" x14ac:dyDescent="0.2">
      <c r="A42">
        <v>40</v>
      </c>
      <c r="B42" s="2">
        <f t="shared" si="12"/>
        <v>344395.86899322108</v>
      </c>
      <c r="C42" s="2">
        <f t="shared" si="13"/>
        <v>688791.73798644217</v>
      </c>
      <c r="D42" s="2">
        <f t="shared" si="14"/>
        <v>1033187.6069796634</v>
      </c>
      <c r="E42" s="2">
        <f t="shared" si="15"/>
        <v>1377583.4759728843</v>
      </c>
      <c r="G42" s="2">
        <f t="shared" si="7"/>
        <v>7089211.543823746</v>
      </c>
      <c r="H42" s="2">
        <f t="shared" si="9"/>
        <v>14178423.087647492</v>
      </c>
      <c r="I42" s="2">
        <f t="shared" si="10"/>
        <v>21267634.631471243</v>
      </c>
      <c r="J42" s="2">
        <f t="shared" si="11"/>
        <v>28356846.175294984</v>
      </c>
      <c r="K42" s="2">
        <f t="shared" si="8"/>
        <v>21040840.775791243</v>
      </c>
      <c r="L42">
        <v>40</v>
      </c>
      <c r="M42" s="2">
        <f>M41+B42-VRP!$T49</f>
        <v>-10180160.456176253</v>
      </c>
      <c r="N42" s="2">
        <f>N41+C42-VRP!$T49</f>
        <v>-3090948.9123525061</v>
      </c>
      <c r="O42" s="2">
        <f>O41+D42-VRP!$T49</f>
        <v>3998262.6314712446</v>
      </c>
      <c r="P42" s="2">
        <f>P41+E42-VRP!$T49</f>
        <v>11087474.175294984</v>
      </c>
      <c r="Q42" s="2">
        <f>Q41+D42-VRP!$T49</f>
        <v>3771468.7757912446</v>
      </c>
    </row>
    <row r="43" spans="1:17" x14ac:dyDescent="0.2">
      <c r="A43">
        <v>41</v>
      </c>
      <c r="B43" s="2">
        <f t="shared" si="12"/>
        <v>358171.70375294995</v>
      </c>
      <c r="C43" s="2">
        <f t="shared" si="13"/>
        <v>716343.4075058999</v>
      </c>
      <c r="D43" s="2">
        <f t="shared" si="14"/>
        <v>1074515.11125885</v>
      </c>
      <c r="E43" s="2">
        <f t="shared" si="15"/>
        <v>1432686.8150117998</v>
      </c>
      <c r="G43" s="2">
        <f t="shared" si="7"/>
        <v>7447383.2475766959</v>
      </c>
      <c r="H43" s="2">
        <f t="shared" si="9"/>
        <v>14894766.495153392</v>
      </c>
      <c r="I43" s="2">
        <f t="shared" si="10"/>
        <v>22342149.742730092</v>
      </c>
      <c r="J43" s="2">
        <f t="shared" si="11"/>
        <v>29789532.990306783</v>
      </c>
      <c r="K43" s="2">
        <f t="shared" si="8"/>
        <v>22115355.887050092</v>
      </c>
      <c r="L43">
        <v>41</v>
      </c>
      <c r="M43" s="2">
        <f>M42+B43-VRP!$T50</f>
        <v>-10575940.752423303</v>
      </c>
      <c r="N43" s="2">
        <f>N42+C43-VRP!$T50</f>
        <v>-3128557.5048466064</v>
      </c>
      <c r="O43" s="2">
        <f>O42+D43-VRP!$T50</f>
        <v>4318825.7427300941</v>
      </c>
      <c r="P43" s="2">
        <f>P42+E43-VRP!$T50</f>
        <v>11766208.990306783</v>
      </c>
      <c r="Q43" s="2">
        <f>Q42+D43-VRP!$T50</f>
        <v>4092031.8870500941</v>
      </c>
    </row>
    <row r="44" spans="1:17" x14ac:dyDescent="0.2">
      <c r="A44">
        <v>42</v>
      </c>
      <c r="B44" s="2">
        <f t="shared" si="12"/>
        <v>372498.57190306793</v>
      </c>
      <c r="C44" s="2">
        <f t="shared" si="13"/>
        <v>744997.14380613586</v>
      </c>
      <c r="D44" s="2">
        <f t="shared" si="14"/>
        <v>1117495.7157092039</v>
      </c>
      <c r="E44" s="2">
        <f t="shared" si="15"/>
        <v>1489994.2876122717</v>
      </c>
      <c r="G44" s="2">
        <f t="shared" si="7"/>
        <v>7819881.8194797635</v>
      </c>
      <c r="H44" s="2">
        <f t="shared" si="9"/>
        <v>15639763.638959527</v>
      </c>
      <c r="I44" s="2">
        <f t="shared" si="10"/>
        <v>23459645.458439298</v>
      </c>
      <c r="J44" s="2">
        <f t="shared" si="11"/>
        <v>31279527.277919054</v>
      </c>
      <c r="K44" s="2">
        <f t="shared" si="8"/>
        <v>23232851.602759294</v>
      </c>
      <c r="L44">
        <v>42</v>
      </c>
      <c r="M44" s="2">
        <f>M43+B44-VRP!$T51</f>
        <v>-11155204.180520235</v>
      </c>
      <c r="N44" s="2">
        <f>N43+C44-VRP!$T51</f>
        <v>-3335322.3610404707</v>
      </c>
      <c r="O44" s="2">
        <f>O43+D44-VRP!$T51</f>
        <v>4484559.458439298</v>
      </c>
      <c r="P44" s="2">
        <f>P43+E44-VRP!$T51</f>
        <v>12304441.277919056</v>
      </c>
      <c r="Q44" s="2">
        <f>Q43+D44-VRP!$T51</f>
        <v>4257765.6027592979</v>
      </c>
    </row>
    <row r="45" spans="1:17" x14ac:dyDescent="0.2">
      <c r="A45">
        <v>43</v>
      </c>
      <c r="B45" s="2">
        <f t="shared" si="12"/>
        <v>387398.51477919065</v>
      </c>
      <c r="C45" s="2">
        <f t="shared" si="13"/>
        <v>774797.0295583813</v>
      </c>
      <c r="D45" s="2">
        <f t="shared" si="14"/>
        <v>1162195.5443375721</v>
      </c>
      <c r="E45" s="2">
        <f t="shared" si="15"/>
        <v>1549594.0591167626</v>
      </c>
      <c r="G45" s="2">
        <f t="shared" si="7"/>
        <v>8207280.334258954</v>
      </c>
      <c r="H45" s="2">
        <f t="shared" si="9"/>
        <v>16414560.668517908</v>
      </c>
      <c r="I45" s="2">
        <f t="shared" si="10"/>
        <v>24621841.002776869</v>
      </c>
      <c r="J45" s="2">
        <f t="shared" si="11"/>
        <v>32829121.337035816</v>
      </c>
      <c r="K45" s="2">
        <f t="shared" si="8"/>
        <v>24395047.147096865</v>
      </c>
      <c r="L45">
        <v>43</v>
      </c>
      <c r="M45" s="2">
        <f>M44+B45-VRP!$T52</f>
        <v>-11719567.665741043</v>
      </c>
      <c r="N45" s="2">
        <f>N44+C45-VRP!$T52</f>
        <v>-3512287.3314820891</v>
      </c>
      <c r="O45" s="2">
        <f>O44+D45-VRP!$T52</f>
        <v>4694993.0027768705</v>
      </c>
      <c r="P45" s="2">
        <f>P44+E45-VRP!$T52</f>
        <v>12902273.337035818</v>
      </c>
      <c r="Q45" s="2">
        <f>Q44+D45-VRP!$T52</f>
        <v>4468199.1470968705</v>
      </c>
    </row>
    <row r="46" spans="1:17" x14ac:dyDescent="0.2">
      <c r="A46">
        <v>44</v>
      </c>
      <c r="B46" s="2">
        <f t="shared" si="12"/>
        <v>402894.45537035825</v>
      </c>
      <c r="C46" s="2">
        <f t="shared" si="13"/>
        <v>805788.9107407165</v>
      </c>
      <c r="D46" s="2">
        <f t="shared" si="14"/>
        <v>1208683.366111075</v>
      </c>
      <c r="E46" s="2">
        <f t="shared" si="15"/>
        <v>1611577.821481433</v>
      </c>
      <c r="G46" s="2">
        <f t="shared" si="7"/>
        <v>8610174.7896293122</v>
      </c>
      <c r="H46" s="2">
        <f t="shared" si="9"/>
        <v>17220349.579258624</v>
      </c>
      <c r="I46" s="2">
        <f t="shared" si="10"/>
        <v>25830524.368887942</v>
      </c>
      <c r="J46" s="2">
        <f t="shared" si="11"/>
        <v>34440699.158517249</v>
      </c>
      <c r="K46" s="2">
        <f t="shared" si="8"/>
        <v>25603730.513207939</v>
      </c>
      <c r="L46">
        <v>44</v>
      </c>
      <c r="M46" s="2">
        <f>M45+B46-VRP!$T53</f>
        <v>-12268435.210370684</v>
      </c>
      <c r="N46" s="2">
        <f>N45+C46-VRP!$T53</f>
        <v>-3658260.4207413727</v>
      </c>
      <c r="O46" s="2">
        <f>O45+D46-VRP!$T53</f>
        <v>4951914.368887946</v>
      </c>
      <c r="P46" s="2">
        <f>P45+E46-VRP!$T53</f>
        <v>13562089.158517251</v>
      </c>
      <c r="Q46" s="2">
        <f>Q45+D46-VRP!$T53</f>
        <v>4725120.513207946</v>
      </c>
    </row>
    <row r="47" spans="1:17" x14ac:dyDescent="0.2">
      <c r="A47">
        <v>45</v>
      </c>
      <c r="B47" s="2">
        <f>B46+(B46*$D$1%)</f>
        <v>419010.23358517257</v>
      </c>
      <c r="C47" s="2">
        <f t="shared" si="13"/>
        <v>838020.46717034513</v>
      </c>
      <c r="D47" s="2">
        <f t="shared" si="14"/>
        <v>1257030.7007555179</v>
      </c>
      <c r="E47" s="2">
        <f t="shared" si="15"/>
        <v>1676040.9343406903</v>
      </c>
      <c r="G47" s="2">
        <f t="shared" si="7"/>
        <v>9029185.0232144855</v>
      </c>
      <c r="H47" s="2">
        <f t="shared" si="9"/>
        <v>18058370.046428971</v>
      </c>
      <c r="I47" s="2">
        <f t="shared" si="10"/>
        <v>27087555.06964346</v>
      </c>
      <c r="J47" s="2">
        <f t="shared" si="11"/>
        <v>36116740.092857942</v>
      </c>
      <c r="K47" s="2">
        <f t="shared" si="8"/>
        <v>26860761.213963456</v>
      </c>
      <c r="L47">
        <v>45</v>
      </c>
      <c r="M47" s="2">
        <f>M46+B47-VRP!$T54</f>
        <v>-13003580.976785511</v>
      </c>
      <c r="N47" s="2">
        <f>N46+C47-VRP!$T54</f>
        <v>-3974395.9535710276</v>
      </c>
      <c r="O47" s="2">
        <f>O46+D47-VRP!$T54</f>
        <v>5054789.0696434639</v>
      </c>
      <c r="P47" s="2">
        <f>P46+E47-VRP!$T54</f>
        <v>14083974.092857942</v>
      </c>
      <c r="Q47" s="2">
        <f>Q46+D47-VRP!$T54</f>
        <v>4827995.2139634639</v>
      </c>
    </row>
    <row r="48" spans="1:17" x14ac:dyDescent="0.2">
      <c r="A48">
        <v>46</v>
      </c>
      <c r="B48" s="2">
        <f t="shared" ref="B48:B62" si="16">B47+(B47*$D$1%)</f>
        <v>435770.64292857947</v>
      </c>
      <c r="C48" s="2">
        <f t="shared" si="13"/>
        <v>871541.28585715895</v>
      </c>
      <c r="D48" s="2">
        <f t="shared" si="14"/>
        <v>1307311.9287857385</v>
      </c>
      <c r="E48" s="2">
        <f t="shared" si="15"/>
        <v>1743082.5717143179</v>
      </c>
      <c r="G48" s="2">
        <f t="shared" si="7"/>
        <v>9464955.6661430653</v>
      </c>
      <c r="H48" s="2">
        <f t="shared" si="9"/>
        <v>18929911.332286131</v>
      </c>
      <c r="I48" s="2">
        <f t="shared" si="10"/>
        <v>28394866.998429198</v>
      </c>
      <c r="J48" s="2">
        <f t="shared" si="11"/>
        <v>37859822.664572261</v>
      </c>
      <c r="K48" s="2">
        <f t="shared" si="8"/>
        <v>28168073.142749194</v>
      </c>
      <c r="L48">
        <v>46</v>
      </c>
      <c r="M48" s="2">
        <f>M47+B48-VRP!$T55</f>
        <v>-14485892.333856931</v>
      </c>
      <c r="N48" s="2">
        <f>N47+C48-VRP!$T55</f>
        <v>-5020936.6677138684</v>
      </c>
      <c r="O48" s="2">
        <f>O47+D48-VRP!$T55</f>
        <v>4444018.9984292025</v>
      </c>
      <c r="P48" s="2">
        <f>P47+E48-VRP!$T55</f>
        <v>13908974.664572259</v>
      </c>
      <c r="Q48" s="2">
        <f>Q47+D48-VRP!$T55</f>
        <v>4217225.1427492024</v>
      </c>
    </row>
    <row r="49" spans="1:17" x14ac:dyDescent="0.2">
      <c r="A49">
        <v>47</v>
      </c>
      <c r="B49" s="2">
        <f t="shared" si="16"/>
        <v>453201.46864572266</v>
      </c>
      <c r="C49" s="2">
        <f t="shared" si="13"/>
        <v>906402.93729144533</v>
      </c>
      <c r="D49" s="2">
        <f t="shared" si="14"/>
        <v>1359604.405937168</v>
      </c>
      <c r="E49" s="2">
        <f t="shared" si="15"/>
        <v>1812805.8745828907</v>
      </c>
      <c r="G49" s="2">
        <f t="shared" si="7"/>
        <v>9918157.1347887889</v>
      </c>
      <c r="H49" s="2">
        <f t="shared" si="9"/>
        <v>19836314.269577578</v>
      </c>
      <c r="I49" s="2">
        <f t="shared" si="10"/>
        <v>29754471.404366367</v>
      </c>
      <c r="J49" s="2">
        <f t="shared" si="11"/>
        <v>39672628.539155155</v>
      </c>
      <c r="K49" s="2">
        <f t="shared" si="8"/>
        <v>29527677.548686363</v>
      </c>
      <c r="L49">
        <v>47</v>
      </c>
      <c r="M49" s="2">
        <f>M48+B49-VRP!$T56</f>
        <v>-15950772.865211207</v>
      </c>
      <c r="N49" s="2">
        <f>N48+C49-VRP!$T56</f>
        <v>-6032615.7304224232</v>
      </c>
      <c r="O49" s="2">
        <f>O48+D49-VRP!$T56</f>
        <v>3885541.4043663703</v>
      </c>
      <c r="P49" s="2">
        <f>P48+E49-VRP!$T56</f>
        <v>13803698.53915515</v>
      </c>
      <c r="Q49" s="2">
        <f>Q48+D49-VRP!$T56</f>
        <v>3658747.5486863703</v>
      </c>
    </row>
    <row r="50" spans="1:17" x14ac:dyDescent="0.2">
      <c r="A50">
        <v>48</v>
      </c>
      <c r="B50" s="2">
        <f t="shared" si="16"/>
        <v>471329.52739155159</v>
      </c>
      <c r="C50" s="2">
        <f t="shared" si="13"/>
        <v>942659.05478310317</v>
      </c>
      <c r="D50" s="2">
        <f t="shared" si="14"/>
        <v>1413988.5821746548</v>
      </c>
      <c r="E50" s="2">
        <f t="shared" si="15"/>
        <v>1885318.1095662063</v>
      </c>
      <c r="G50" s="2">
        <f t="shared" si="7"/>
        <v>10389486.66218034</v>
      </c>
      <c r="H50" s="2">
        <f t="shared" si="9"/>
        <v>20778973.32436068</v>
      </c>
      <c r="I50" s="2">
        <f t="shared" si="10"/>
        <v>31168459.986541022</v>
      </c>
      <c r="J50" s="2">
        <f t="shared" si="11"/>
        <v>41557946.64872136</v>
      </c>
      <c r="K50" s="2">
        <f t="shared" si="8"/>
        <v>30941666.130861018</v>
      </c>
      <c r="L50">
        <v>48</v>
      </c>
      <c r="M50" s="2">
        <f>M49+B50-VRP!$T57</f>
        <v>-17397525.337819658</v>
      </c>
      <c r="N50" s="2">
        <f>N49+C50-VRP!$T57</f>
        <v>-7008038.6756393202</v>
      </c>
      <c r="O50" s="2">
        <f>O49+D50-VRP!$T57</f>
        <v>3381447.9865410253</v>
      </c>
      <c r="P50" s="2">
        <f>P49+E50-VRP!$T57</f>
        <v>13770934.648721356</v>
      </c>
      <c r="Q50" s="2">
        <f>Q49+D50-VRP!$T57</f>
        <v>3154654.1308610253</v>
      </c>
    </row>
    <row r="51" spans="1:17" x14ac:dyDescent="0.2">
      <c r="A51">
        <v>49</v>
      </c>
      <c r="B51" s="2">
        <f t="shared" si="16"/>
        <v>490182.70848721365</v>
      </c>
      <c r="C51" s="2">
        <f t="shared" si="13"/>
        <v>980365.41697442729</v>
      </c>
      <c r="D51" s="2">
        <f t="shared" si="14"/>
        <v>1470548.125461641</v>
      </c>
      <c r="E51" s="2">
        <f t="shared" si="15"/>
        <v>1960730.8339488546</v>
      </c>
      <c r="G51" s="2">
        <f t="shared" si="7"/>
        <v>10879669.370667554</v>
      </c>
      <c r="H51" s="2">
        <f t="shared" si="9"/>
        <v>21759338.741335109</v>
      </c>
      <c r="I51" s="2">
        <f t="shared" si="10"/>
        <v>32639008.112002663</v>
      </c>
      <c r="J51" s="2">
        <f t="shared" si="11"/>
        <v>43518677.482670218</v>
      </c>
      <c r="K51" s="2">
        <f t="shared" si="8"/>
        <v>32412214.25632266</v>
      </c>
      <c r="L51">
        <v>49</v>
      </c>
      <c r="M51" s="2">
        <f>M50+B51-VRP!$T58</f>
        <v>-18455645.629332446</v>
      </c>
      <c r="N51" s="2">
        <f>N50+C51-VRP!$T58</f>
        <v>-7575976.258664893</v>
      </c>
      <c r="O51" s="2">
        <f>O50+D51-VRP!$T58</f>
        <v>3303693.1120026661</v>
      </c>
      <c r="P51" s="2">
        <f>P50+E51-VRP!$T58</f>
        <v>14183362.48267021</v>
      </c>
      <c r="Q51" s="2">
        <f>Q50+D51-VRP!$T58</f>
        <v>3076899.2563226661</v>
      </c>
    </row>
    <row r="52" spans="1:17" x14ac:dyDescent="0.2">
      <c r="A52">
        <v>50</v>
      </c>
      <c r="B52" s="2">
        <f t="shared" si="16"/>
        <v>509790.01682670217</v>
      </c>
      <c r="C52" s="2">
        <f t="shared" si="13"/>
        <v>1019580.0336534043</v>
      </c>
      <c r="D52" s="2">
        <f t="shared" si="14"/>
        <v>1529370.0504801066</v>
      </c>
      <c r="E52" s="2">
        <f t="shared" si="15"/>
        <v>2039160.0673068087</v>
      </c>
      <c r="G52" s="2">
        <f t="shared" si="7"/>
        <v>11389459.387494257</v>
      </c>
      <c r="H52" s="2">
        <f t="shared" si="9"/>
        <v>22778918.774988513</v>
      </c>
      <c r="I52" s="2">
        <f t="shared" si="10"/>
        <v>34168378.162482768</v>
      </c>
      <c r="J52" s="2">
        <f t="shared" si="11"/>
        <v>45557837.549977027</v>
      </c>
      <c r="K52" s="2">
        <f t="shared" si="8"/>
        <v>33941584.306802765</v>
      </c>
      <c r="L52">
        <v>50</v>
      </c>
      <c r="M52" s="2">
        <f>M51+B52-VRP!$T59</f>
        <v>-19564158.612505745</v>
      </c>
      <c r="N52" s="2">
        <f>N51+C52-VRP!$T59</f>
        <v>-8174699.2250114884</v>
      </c>
      <c r="O52" s="2">
        <f>O51+D52-VRP!$T59</f>
        <v>3214760.162482773</v>
      </c>
      <c r="P52" s="2">
        <f>P51+E52-VRP!$T59</f>
        <v>14604219.549977019</v>
      </c>
      <c r="Q52" s="2">
        <f>Q51+D52-VRP!$T59</f>
        <v>2987966.3068027729</v>
      </c>
    </row>
    <row r="53" spans="1:17" x14ac:dyDescent="0.2">
      <c r="A53">
        <v>51</v>
      </c>
      <c r="B53" s="2">
        <f t="shared" si="16"/>
        <v>530181.61749977025</v>
      </c>
      <c r="C53" s="2">
        <f t="shared" si="13"/>
        <v>1060363.2349995405</v>
      </c>
      <c r="D53" s="2">
        <f t="shared" si="14"/>
        <v>1590544.8524993109</v>
      </c>
      <c r="E53" s="2">
        <f t="shared" si="15"/>
        <v>2120726.469999081</v>
      </c>
      <c r="G53" s="2">
        <f t="shared" si="7"/>
        <v>11919641.004994027</v>
      </c>
      <c r="H53" s="2">
        <f t="shared" si="9"/>
        <v>23839282.009988055</v>
      </c>
      <c r="I53" s="2">
        <f t="shared" si="10"/>
        <v>35758923.014982082</v>
      </c>
      <c r="J53" s="2">
        <f t="shared" si="11"/>
        <v>47678564.019976109</v>
      </c>
      <c r="K53" s="2">
        <f t="shared" si="8"/>
        <v>35532129.159302078</v>
      </c>
      <c r="L53">
        <v>51</v>
      </c>
      <c r="M53" s="2">
        <f>M52+B53-VRP!$T60</f>
        <v>-20889147.995005976</v>
      </c>
      <c r="N53" s="2">
        <f>N52+C53-VRP!$T60</f>
        <v>-8969506.9900119491</v>
      </c>
      <c r="O53" s="2">
        <f>O52+D53-VRP!$T60</f>
        <v>2950134.0149820838</v>
      </c>
      <c r="P53" s="2">
        <f>P52+E53-VRP!$T60</f>
        <v>14869775.0199761</v>
      </c>
      <c r="Q53" s="2">
        <f>Q52+D53-VRP!$T60</f>
        <v>2723340.1593020838</v>
      </c>
    </row>
    <row r="54" spans="1:17" x14ac:dyDescent="0.2">
      <c r="A54">
        <v>52</v>
      </c>
      <c r="B54" s="2">
        <f t="shared" si="16"/>
        <v>551388.88219976111</v>
      </c>
      <c r="C54" s="2">
        <f t="shared" si="13"/>
        <v>1102777.7643995222</v>
      </c>
      <c r="D54" s="2">
        <f t="shared" si="14"/>
        <v>1654166.6465992832</v>
      </c>
      <c r="E54" s="2">
        <f t="shared" si="15"/>
        <v>2205555.5287990444</v>
      </c>
      <c r="G54" s="2">
        <f t="shared" si="7"/>
        <v>12471029.887193788</v>
      </c>
      <c r="H54" s="2">
        <f t="shared" si="9"/>
        <v>24942059.774387576</v>
      </c>
      <c r="I54" s="2">
        <f t="shared" si="10"/>
        <v>37413089.661581367</v>
      </c>
      <c r="J54" s="2">
        <f t="shared" si="11"/>
        <v>49884119.548775151</v>
      </c>
      <c r="K54" s="2">
        <f t="shared" si="8"/>
        <v>37186295.805901363</v>
      </c>
      <c r="L54">
        <v>52</v>
      </c>
      <c r="M54" s="2">
        <f>M53+B54-VRP!$T61</f>
        <v>-22095287.112806216</v>
      </c>
      <c r="N54" s="2">
        <f>N53+C54-VRP!$T61</f>
        <v>-9624257.225612428</v>
      </c>
      <c r="O54" s="2">
        <f>O53+D54-VRP!$T61</f>
        <v>2846772.6615813673</v>
      </c>
      <c r="P54" s="2">
        <f>P53+E54-VRP!$T61</f>
        <v>15317802.548775144</v>
      </c>
      <c r="Q54" s="2">
        <f>Q53+D54-VRP!$T61</f>
        <v>2619978.8059013672</v>
      </c>
    </row>
    <row r="55" spans="1:17" x14ac:dyDescent="0.2">
      <c r="A55">
        <v>53</v>
      </c>
      <c r="B55" s="2">
        <f t="shared" si="16"/>
        <v>573444.43748775159</v>
      </c>
      <c r="C55" s="2">
        <f t="shared" si="13"/>
        <v>1146888.8749755032</v>
      </c>
      <c r="D55" s="2">
        <f t="shared" si="14"/>
        <v>1720333.3124632544</v>
      </c>
      <c r="E55" s="2">
        <f t="shared" si="15"/>
        <v>2293777.7499510064</v>
      </c>
      <c r="G55" s="2">
        <f t="shared" si="7"/>
        <v>13044474.324681539</v>
      </c>
      <c r="H55" s="2">
        <f t="shared" si="9"/>
        <v>26088948.649363078</v>
      </c>
      <c r="I55" s="2">
        <f t="shared" si="10"/>
        <v>39133422.974044621</v>
      </c>
      <c r="J55" s="2">
        <f t="shared" si="11"/>
        <v>52177897.298726156</v>
      </c>
      <c r="K55" s="2">
        <f t="shared" si="8"/>
        <v>38906629.118364617</v>
      </c>
      <c r="L55">
        <v>53</v>
      </c>
      <c r="M55" s="2">
        <f>M54+B55-VRP!$T62</f>
        <v>-23279370.675318465</v>
      </c>
      <c r="N55" s="2">
        <f>N54+C55-VRP!$T62</f>
        <v>-10234896.350636926</v>
      </c>
      <c r="O55" s="2">
        <f>O54+D55-VRP!$T62</f>
        <v>2809577.9740446219</v>
      </c>
      <c r="P55" s="2">
        <f>P54+E55-VRP!$T62</f>
        <v>15854052.298726149</v>
      </c>
      <c r="Q55" s="2">
        <f>Q54+D55-VRP!$T62</f>
        <v>2582784.1183646219</v>
      </c>
    </row>
    <row r="56" spans="1:17" x14ac:dyDescent="0.2">
      <c r="A56">
        <v>54</v>
      </c>
      <c r="B56" s="2">
        <f t="shared" si="16"/>
        <v>596382.21498726169</v>
      </c>
      <c r="C56" s="2">
        <f t="shared" si="13"/>
        <v>1192764.4299745234</v>
      </c>
      <c r="D56" s="2">
        <f t="shared" si="14"/>
        <v>1789146.6449617846</v>
      </c>
      <c r="E56" s="2">
        <f t="shared" si="15"/>
        <v>2385528.8599490467</v>
      </c>
      <c r="G56" s="2">
        <f t="shared" si="7"/>
        <v>13640856.5396688</v>
      </c>
      <c r="H56" s="2">
        <f t="shared" si="9"/>
        <v>27281713.079337601</v>
      </c>
      <c r="I56" s="2">
        <f t="shared" si="10"/>
        <v>40922569.619006403</v>
      </c>
      <c r="J56" s="2">
        <f t="shared" si="11"/>
        <v>54563426.158675201</v>
      </c>
      <c r="K56" s="2">
        <f t="shared" si="8"/>
        <v>40695775.763326399</v>
      </c>
      <c r="L56">
        <v>54</v>
      </c>
      <c r="M56" s="2">
        <f>M55+B56-VRP!$T63</f>
        <v>-24269641.460331202</v>
      </c>
      <c r="N56" s="2">
        <f>N55+C56-VRP!$T63</f>
        <v>-10628784.920662403</v>
      </c>
      <c r="O56" s="2">
        <f>O55+D56-VRP!$T63</f>
        <v>3012071.6190064065</v>
      </c>
      <c r="P56" s="2">
        <f>P55+E56-VRP!$T63</f>
        <v>16652928.158675194</v>
      </c>
      <c r="Q56" s="2">
        <f>Q55+D56-VRP!$T63</f>
        <v>2785277.7633264065</v>
      </c>
    </row>
    <row r="57" spans="1:17" x14ac:dyDescent="0.2">
      <c r="A57">
        <v>55</v>
      </c>
      <c r="B57" s="2">
        <f t="shared" si="16"/>
        <v>620237.50358675211</v>
      </c>
      <c r="C57" s="2">
        <f t="shared" si="13"/>
        <v>1240475.0071735042</v>
      </c>
      <c r="D57" s="2">
        <f t="shared" si="14"/>
        <v>1860712.5107602561</v>
      </c>
      <c r="E57" s="2">
        <f t="shared" si="15"/>
        <v>2480950.0143470084</v>
      </c>
      <c r="G57" s="2">
        <f t="shared" si="7"/>
        <v>14261094.043255553</v>
      </c>
      <c r="H57" s="2">
        <f t="shared" si="9"/>
        <v>28522188.086511105</v>
      </c>
      <c r="I57" s="2">
        <f t="shared" si="10"/>
        <v>42783282.129766658</v>
      </c>
      <c r="J57" s="2">
        <f t="shared" si="11"/>
        <v>57044376.173022211</v>
      </c>
      <c r="K57" s="2">
        <f t="shared" si="8"/>
        <v>42556488.274086654</v>
      </c>
      <c r="L57">
        <v>55</v>
      </c>
      <c r="M57" s="2">
        <f>M56+B57-VRP!$T64</f>
        <v>-25311056.956744451</v>
      </c>
      <c r="N57" s="2">
        <f>N56+C57-VRP!$T64</f>
        <v>-11049962.913488898</v>
      </c>
      <c r="O57" s="2">
        <f>O56+D57-VRP!$T64</f>
        <v>3211131.1297666626</v>
      </c>
      <c r="P57" s="2">
        <f>P56+E57-VRP!$T64</f>
        <v>17472225.173022203</v>
      </c>
      <c r="Q57" s="2">
        <f>Q56+D57-VRP!$T64</f>
        <v>2984337.2740866626</v>
      </c>
    </row>
    <row r="58" spans="1:17" x14ac:dyDescent="0.2">
      <c r="A58">
        <v>56</v>
      </c>
      <c r="B58" s="2">
        <f t="shared" si="16"/>
        <v>645047.00373022223</v>
      </c>
      <c r="C58" s="2">
        <f t="shared" si="13"/>
        <v>1290094.0074604445</v>
      </c>
      <c r="D58" s="2">
        <f t="shared" si="14"/>
        <v>1935141.0111906664</v>
      </c>
      <c r="E58" s="2">
        <f t="shared" si="15"/>
        <v>2580188.0149208889</v>
      </c>
      <c r="G58" s="2">
        <f t="shared" si="7"/>
        <v>14906141.046985775</v>
      </c>
      <c r="H58" s="2">
        <f t="shared" si="9"/>
        <v>29812282.09397155</v>
      </c>
      <c r="I58" s="2">
        <f t="shared" si="10"/>
        <v>44718423.140957326</v>
      </c>
      <c r="J58" s="2">
        <f t="shared" si="11"/>
        <v>59624564.187943101</v>
      </c>
      <c r="K58" s="2">
        <f t="shared" si="8"/>
        <v>44491629.285277322</v>
      </c>
      <c r="L58">
        <v>56</v>
      </c>
      <c r="M58" s="2">
        <f>M57+B58-VRP!$T65</f>
        <v>-26252662.953014228</v>
      </c>
      <c r="N58" s="2">
        <f>N57+C58-VRP!$T65</f>
        <v>-11346521.906028453</v>
      </c>
      <c r="O58" s="2">
        <f>O57+D58-VRP!$T65</f>
        <v>3559619.1409573294</v>
      </c>
      <c r="P58" s="2">
        <f>P57+E58-VRP!$T65</f>
        <v>18465760.187943093</v>
      </c>
      <c r="Q58" s="2">
        <f>Q57+D58-VRP!$T65</f>
        <v>3332825.2852773294</v>
      </c>
    </row>
    <row r="59" spans="1:17" x14ac:dyDescent="0.2">
      <c r="A59">
        <v>57</v>
      </c>
      <c r="B59" s="2">
        <f t="shared" si="16"/>
        <v>670848.88387943117</v>
      </c>
      <c r="C59" s="2">
        <f t="shared" si="13"/>
        <v>1341697.7677588623</v>
      </c>
      <c r="D59" s="2">
        <f t="shared" si="14"/>
        <v>2012546.6516382929</v>
      </c>
      <c r="E59" s="2">
        <f t="shared" si="15"/>
        <v>2683395.5355177247</v>
      </c>
      <c r="G59" s="2">
        <f t="shared" si="7"/>
        <v>15576989.930865206</v>
      </c>
      <c r="H59" s="2">
        <f t="shared" si="9"/>
        <v>31153979.861730412</v>
      </c>
      <c r="I59" s="2">
        <f t="shared" si="10"/>
        <v>46730969.792595617</v>
      </c>
      <c r="J59" s="2">
        <f t="shared" si="11"/>
        <v>62307959.723460823</v>
      </c>
      <c r="K59" s="2">
        <f t="shared" si="8"/>
        <v>46504175.936915614</v>
      </c>
      <c r="L59">
        <v>57</v>
      </c>
      <c r="M59" s="2">
        <f>M58+B59-VRP!$T66</f>
        <v>-26970657.069134798</v>
      </c>
      <c r="N59" s="2">
        <f>N58+C59-VRP!$T66</f>
        <v>-11393667.13826959</v>
      </c>
      <c r="O59" s="2">
        <f>O58+D59-VRP!$T66</f>
        <v>4183322.7925956221</v>
      </c>
      <c r="P59" s="2">
        <f>P58+E59-VRP!$T66</f>
        <v>19760312.72346082</v>
      </c>
      <c r="Q59" s="2">
        <f>Q58+D59-VRP!$T66</f>
        <v>3956528.9369156221</v>
      </c>
    </row>
    <row r="60" spans="1:17" x14ac:dyDescent="0.2">
      <c r="A60">
        <v>58</v>
      </c>
      <c r="B60" s="2">
        <f t="shared" si="16"/>
        <v>697682.83923460846</v>
      </c>
      <c r="C60" s="2">
        <f t="shared" si="13"/>
        <v>1395365.6784692169</v>
      </c>
      <c r="D60" s="2">
        <f t="shared" si="14"/>
        <v>2093048.5177038247</v>
      </c>
      <c r="E60" s="2">
        <f t="shared" si="15"/>
        <v>2790731.3569384338</v>
      </c>
      <c r="G60" s="2">
        <f t="shared" si="7"/>
        <v>16274672.770099815</v>
      </c>
      <c r="H60" s="2">
        <f t="shared" si="9"/>
        <v>32549345.54019963</v>
      </c>
      <c r="I60" s="2">
        <f t="shared" si="10"/>
        <v>48824018.310299441</v>
      </c>
      <c r="J60" s="2">
        <f t="shared" si="11"/>
        <v>65098691.08039926</v>
      </c>
      <c r="K60" s="2">
        <f t="shared" si="8"/>
        <v>48597224.454619437</v>
      </c>
      <c r="L60">
        <v>58</v>
      </c>
      <c r="M60" s="2">
        <f>M59+B60-VRP!$T67</f>
        <v>-27661817.229900189</v>
      </c>
      <c r="N60" s="2">
        <f>N59+C60-VRP!$T67</f>
        <v>-11387144.459800374</v>
      </c>
      <c r="O60" s="2">
        <f>O59+D60-VRP!$T67</f>
        <v>4887528.3102994468</v>
      </c>
      <c r="P60" s="2">
        <f>P59+E60-VRP!$T67</f>
        <v>21162201.080399252</v>
      </c>
      <c r="Q60" s="2">
        <f>Q59+D60-VRP!$T67</f>
        <v>4660734.4546194468</v>
      </c>
    </row>
    <row r="61" spans="1:17" x14ac:dyDescent="0.2">
      <c r="A61">
        <v>59</v>
      </c>
      <c r="B61" s="2">
        <f t="shared" si="16"/>
        <v>725590.15280399285</v>
      </c>
      <c r="C61" s="2">
        <f t="shared" si="13"/>
        <v>1451180.3056079857</v>
      </c>
      <c r="D61" s="2">
        <f t="shared" si="14"/>
        <v>2176770.4584119776</v>
      </c>
      <c r="E61" s="2">
        <f t="shared" si="15"/>
        <v>2902360.6112159714</v>
      </c>
      <c r="G61" s="2">
        <f t="shared" si="7"/>
        <v>17000262.922903806</v>
      </c>
      <c r="H61" s="2">
        <f t="shared" si="9"/>
        <v>34000525.845807612</v>
      </c>
      <c r="I61" s="2">
        <f t="shared" si="10"/>
        <v>51000788.768711418</v>
      </c>
      <c r="J61" s="2">
        <f t="shared" si="11"/>
        <v>68001051.691615224</v>
      </c>
      <c r="K61" s="2">
        <f t="shared" si="8"/>
        <v>50773994.913031414</v>
      </c>
      <c r="L61">
        <v>59</v>
      </c>
      <c r="M61" s="2">
        <f>M60+B61-VRP!$T68</f>
        <v>-28325070.077096194</v>
      </c>
      <c r="N61" s="2">
        <f>N60+C61-VRP!$T68</f>
        <v>-11324807.154192388</v>
      </c>
      <c r="O61" s="2">
        <f>O60+D61-VRP!$T68</f>
        <v>5675455.7687114244</v>
      </c>
      <c r="P61" s="2">
        <f>P60+E61-VRP!$T68</f>
        <v>22675718.691615224</v>
      </c>
      <c r="Q61" s="2">
        <f>Q60+D61-VRP!$T68</f>
        <v>5448661.9130314244</v>
      </c>
    </row>
    <row r="62" spans="1:17" x14ac:dyDescent="0.2">
      <c r="A62">
        <v>60</v>
      </c>
      <c r="B62" s="2">
        <f t="shared" si="16"/>
        <v>754613.75891615252</v>
      </c>
      <c r="C62" s="2">
        <f t="shared" si="13"/>
        <v>1509227.517832305</v>
      </c>
      <c r="D62" s="2">
        <f t="shared" si="14"/>
        <v>2263841.2767484565</v>
      </c>
      <c r="E62" s="2">
        <f t="shared" si="15"/>
        <v>3018455.0356646101</v>
      </c>
      <c r="G62" s="2">
        <f t="shared" si="7"/>
        <v>17754876.681819957</v>
      </c>
      <c r="H62" s="2">
        <f t="shared" si="9"/>
        <v>35509753.363639913</v>
      </c>
      <c r="I62" s="2">
        <f t="shared" si="10"/>
        <v>53264630.045459874</v>
      </c>
      <c r="J62" s="2">
        <f t="shared" si="11"/>
        <v>71019506.727279827</v>
      </c>
      <c r="K62" s="2">
        <f t="shared" si="8"/>
        <v>53037836.18977987</v>
      </c>
      <c r="L62">
        <v>60</v>
      </c>
      <c r="M62" s="2">
        <f>M61+B62-VRP!$T69</f>
        <v>-28901905.318180043</v>
      </c>
      <c r="N62" s="2">
        <f>N61+C62-VRP!$T69</f>
        <v>-11147028.636360083</v>
      </c>
      <c r="O62" s="2">
        <f>O61+D62-VRP!$T69</f>
        <v>6607848.0454598814</v>
      </c>
      <c r="P62" s="2">
        <f>P61+E62-VRP!$T69</f>
        <v>24362724.727279834</v>
      </c>
      <c r="Q62" s="2">
        <f>Q61+D62-VRP!$T69</f>
        <v>6381054.1897798814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D2F03B-5462-FA48-B524-9B50DF70DC19}">
  <dimension ref="A1:G61"/>
  <sheetViews>
    <sheetView topLeftCell="A29" zoomScale="110" zoomScaleNormal="110" workbookViewId="0">
      <selection activeCell="C2" sqref="C2"/>
    </sheetView>
  </sheetViews>
  <sheetFormatPr baseColWidth="10" defaultColWidth="11" defaultRowHeight="16" x14ac:dyDescent="0.2"/>
  <cols>
    <col min="2" max="2" width="13.83203125" customWidth="1"/>
    <col min="3" max="3" width="14.5" customWidth="1"/>
    <col min="4" max="4" width="13.83203125" customWidth="1"/>
    <col min="5" max="6" width="16.1640625" customWidth="1"/>
  </cols>
  <sheetData>
    <row r="1" spans="1:7" x14ac:dyDescent="0.2">
      <c r="A1" t="s">
        <v>21</v>
      </c>
      <c r="B1" t="s">
        <v>33</v>
      </c>
      <c r="C1" t="s">
        <v>34</v>
      </c>
      <c r="D1" t="s">
        <v>35</v>
      </c>
      <c r="E1" t="s">
        <v>36</v>
      </c>
      <c r="F1" t="s">
        <v>37</v>
      </c>
      <c r="G1" t="s">
        <v>23</v>
      </c>
    </row>
    <row r="2" spans="1:7" x14ac:dyDescent="0.2">
      <c r="A2">
        <v>1</v>
      </c>
      <c r="B2" s="1">
        <f>VRP!B45</f>
        <v>54603.241999999998</v>
      </c>
      <c r="C2" s="1">
        <f>VRP!C45</f>
        <v>129206.484</v>
      </c>
      <c r="D2" s="1">
        <f>VRP!D45</f>
        <v>203809.726</v>
      </c>
      <c r="E2" s="1">
        <f>VRP!E45</f>
        <v>278412.96799999999</v>
      </c>
      <c r="F2" s="1">
        <f>VRP!F45</f>
        <v>54603.241999999998</v>
      </c>
      <c r="G2" s="2">
        <v>0</v>
      </c>
    </row>
    <row r="3" spans="1:7" x14ac:dyDescent="0.2">
      <c r="A3">
        <v>2</v>
      </c>
      <c r="B3" s="1">
        <f>VRP!B46</f>
        <v>102446.484</v>
      </c>
      <c r="C3" s="1">
        <f>VRP!C46</f>
        <v>251652.96799999999</v>
      </c>
      <c r="D3" s="1">
        <f>VRP!D46</f>
        <v>400859.45199999999</v>
      </c>
      <c r="E3" s="1">
        <f>VRP!E46</f>
        <v>550065.93599999999</v>
      </c>
      <c r="F3" s="1">
        <f>VRP!F46</f>
        <v>177049.726</v>
      </c>
      <c r="G3" s="2">
        <f>VRP!T10</f>
        <v>20000</v>
      </c>
    </row>
    <row r="4" spans="1:7" x14ac:dyDescent="0.2">
      <c r="A4">
        <v>3</v>
      </c>
      <c r="B4" s="1">
        <f>VRP!B47</f>
        <v>39904.725999999995</v>
      </c>
      <c r="C4" s="1">
        <f>VRP!C47</f>
        <v>263714.45199999999</v>
      </c>
      <c r="D4" s="1">
        <f>VRP!D47</f>
        <v>487524.17799999996</v>
      </c>
      <c r="E4" s="1">
        <f>VRP!E47</f>
        <v>711333.90399999998</v>
      </c>
      <c r="F4" s="1">
        <f>VRP!F47</f>
        <v>263714.45199999999</v>
      </c>
      <c r="G4" s="2">
        <f>VRP!T11</f>
        <v>26760</v>
      </c>
    </row>
    <row r="5" spans="1:7" x14ac:dyDescent="0.2">
      <c r="A5">
        <v>4</v>
      </c>
      <c r="B5" s="1">
        <f>VRP!B48</f>
        <v>-41224.032000000007</v>
      </c>
      <c r="C5" s="1">
        <f>VRP!C48</f>
        <v>257188.93599999999</v>
      </c>
      <c r="D5" s="1">
        <f>VRP!D48</f>
        <v>555601.90399999998</v>
      </c>
      <c r="E5" s="1">
        <f>VRP!E48</f>
        <v>854014.87199999997</v>
      </c>
      <c r="F5" s="1">
        <f>VRP!F48</f>
        <v>331792.17799999996</v>
      </c>
      <c r="G5" s="2">
        <f>VRP!T12</f>
        <v>137145</v>
      </c>
    </row>
    <row r="6" spans="1:7" x14ac:dyDescent="0.2">
      <c r="A6">
        <v>5</v>
      </c>
      <c r="B6" s="1">
        <f>VRP!B49</f>
        <v>-122352.79000000001</v>
      </c>
      <c r="C6" s="1">
        <f>VRP!C49</f>
        <v>250663.41999999998</v>
      </c>
      <c r="D6" s="1">
        <f>VRP!D49</f>
        <v>623679.63</v>
      </c>
      <c r="E6" s="1">
        <f>VRP!E49</f>
        <v>996695.83999999985</v>
      </c>
      <c r="F6" s="1">
        <f>VRP!F49</f>
        <v>399869.90399999998</v>
      </c>
      <c r="G6" s="2">
        <f>VRP!T13</f>
        <v>155732</v>
      </c>
    </row>
    <row r="7" spans="1:7" x14ac:dyDescent="0.2">
      <c r="A7">
        <v>6</v>
      </c>
      <c r="B7" s="1">
        <f>VRP!B50</f>
        <v>-228481.54800000001</v>
      </c>
      <c r="C7" s="1">
        <f>VRP!C50</f>
        <v>219137.90399999998</v>
      </c>
      <c r="D7" s="1">
        <f>VRP!D50</f>
        <v>666757.35600000003</v>
      </c>
      <c r="E7" s="1">
        <f>VRP!E50</f>
        <v>1114376.8079999997</v>
      </c>
      <c r="F7" s="1">
        <f>VRP!F50</f>
        <v>442947.63</v>
      </c>
      <c r="G7" s="2">
        <f>VRP!T14</f>
        <v>155732</v>
      </c>
    </row>
    <row r="8" spans="1:7" x14ac:dyDescent="0.2">
      <c r="A8">
        <v>7</v>
      </c>
      <c r="B8" s="1">
        <f>VRP!B51</f>
        <v>-345471.30599999998</v>
      </c>
      <c r="C8" s="1">
        <f>VRP!C51</f>
        <v>176751.38799999998</v>
      </c>
      <c r="D8" s="1">
        <f>VRP!D51</f>
        <v>698974.08200000005</v>
      </c>
      <c r="E8" s="1">
        <f>VRP!E51</f>
        <v>1221196.7759999996</v>
      </c>
      <c r="F8" s="1">
        <f>VRP!F51</f>
        <v>475164.35600000003</v>
      </c>
      <c r="G8" s="2">
        <f>VRP!T15</f>
        <v>180732</v>
      </c>
    </row>
    <row r="9" spans="1:7" x14ac:dyDescent="0.2">
      <c r="A9">
        <v>8</v>
      </c>
      <c r="B9" s="1">
        <f>VRP!B52</f>
        <v>-462461.06400000001</v>
      </c>
      <c r="C9" s="1">
        <f>VRP!C52</f>
        <v>134364.87199999997</v>
      </c>
      <c r="D9" s="1">
        <f>VRP!D52</f>
        <v>731190.80800000008</v>
      </c>
      <c r="E9" s="1">
        <f>VRP!E52</f>
        <v>1328016.7439999995</v>
      </c>
      <c r="F9" s="1">
        <f>VRP!F52</f>
        <v>507381.08200000005</v>
      </c>
      <c r="G9" s="2">
        <f>VRP!T16</f>
        <v>191593</v>
      </c>
    </row>
    <row r="10" spans="1:7" x14ac:dyDescent="0.2">
      <c r="A10">
        <v>9</v>
      </c>
      <c r="B10" s="1">
        <f>VRP!B53</f>
        <v>-579450.82200000004</v>
      </c>
      <c r="C10" s="1">
        <f>VRP!C53</f>
        <v>91978.355999999971</v>
      </c>
      <c r="D10" s="1">
        <f>VRP!D53</f>
        <v>763407.5340000001</v>
      </c>
      <c r="E10" s="1">
        <f>VRP!E53</f>
        <v>1434836.7119999994</v>
      </c>
      <c r="F10" s="1">
        <f>VRP!F53</f>
        <v>539597.80800000008</v>
      </c>
      <c r="G10" s="2">
        <f>VRP!T17</f>
        <v>191593</v>
      </c>
    </row>
    <row r="11" spans="1:7" x14ac:dyDescent="0.2">
      <c r="A11">
        <v>10</v>
      </c>
      <c r="B11" s="1">
        <f>VRP!B54</f>
        <v>-811096.58000000007</v>
      </c>
      <c r="C11" s="1">
        <f>VRP!C54</f>
        <v>-65064.160000000033</v>
      </c>
      <c r="D11" s="1">
        <f>VRP!D54</f>
        <v>680968.26000000013</v>
      </c>
      <c r="E11" s="1">
        <f>VRP!E54</f>
        <v>1427000.6799999992</v>
      </c>
      <c r="F11" s="1">
        <f>VRP!F54</f>
        <v>457158.5340000001</v>
      </c>
      <c r="G11" s="2">
        <f>VRP!T18</f>
        <v>191593</v>
      </c>
    </row>
    <row r="12" spans="1:7" x14ac:dyDescent="0.2">
      <c r="A12">
        <v>11</v>
      </c>
      <c r="B12" s="1">
        <f>VRP!B55</f>
        <v>-1072742.338</v>
      </c>
      <c r="C12" s="1">
        <f>VRP!C55</f>
        <v>-252106.67600000004</v>
      </c>
      <c r="D12" s="1">
        <f>VRP!D55</f>
        <v>568528.98600000015</v>
      </c>
      <c r="E12" s="1">
        <f>VRP!E55</f>
        <v>1389164.6479999991</v>
      </c>
      <c r="F12" s="1">
        <f>VRP!F55</f>
        <v>344719.26000000013</v>
      </c>
      <c r="G12" s="2">
        <f>VRP!T19</f>
        <v>306249</v>
      </c>
    </row>
    <row r="13" spans="1:7" x14ac:dyDescent="0.2">
      <c r="A13">
        <v>12</v>
      </c>
      <c r="B13" s="1">
        <f>VRP!B56</f>
        <v>-1304388.0959999999</v>
      </c>
      <c r="C13" s="1">
        <f>VRP!C56</f>
        <v>-409149.19200000004</v>
      </c>
      <c r="D13" s="1">
        <f>VRP!D56</f>
        <v>486089.71200000017</v>
      </c>
      <c r="E13" s="1">
        <f>VRP!E56</f>
        <v>1381328.615999999</v>
      </c>
      <c r="F13" s="1">
        <f>VRP!F56</f>
        <v>262279.98600000015</v>
      </c>
      <c r="G13" s="2">
        <f>VRP!T20</f>
        <v>336249</v>
      </c>
    </row>
    <row r="14" spans="1:7" x14ac:dyDescent="0.2">
      <c r="A14">
        <v>13</v>
      </c>
      <c r="B14" s="1">
        <f>VRP!B57</f>
        <v>-1536033.8539999998</v>
      </c>
      <c r="C14" s="1">
        <f>VRP!C57</f>
        <v>-566191.7080000001</v>
      </c>
      <c r="D14" s="1">
        <f>VRP!D57</f>
        <v>403650.4380000002</v>
      </c>
      <c r="E14" s="1">
        <f>VRP!E57</f>
        <v>1373492.5839999989</v>
      </c>
      <c r="F14" s="1">
        <f>VRP!F57</f>
        <v>179840.71200000017</v>
      </c>
      <c r="G14" s="2">
        <f>VRP!T21</f>
        <v>306249</v>
      </c>
    </row>
    <row r="15" spans="1:7" x14ac:dyDescent="0.2">
      <c r="A15">
        <v>14</v>
      </c>
      <c r="B15" s="1">
        <f>VRP!B58</f>
        <v>-1767679.6119999997</v>
      </c>
      <c r="C15" s="1">
        <f>VRP!C58</f>
        <v>-723234.22400000016</v>
      </c>
      <c r="D15" s="1">
        <f>VRP!D58</f>
        <v>321211.16400000022</v>
      </c>
      <c r="E15" s="1">
        <f>VRP!E58</f>
        <v>1365656.5519999987</v>
      </c>
      <c r="F15" s="1">
        <f>VRP!F58</f>
        <v>97401.438000000198</v>
      </c>
      <c r="G15" s="2">
        <f>VRP!T22</f>
        <v>306249</v>
      </c>
    </row>
    <row r="16" spans="1:7" x14ac:dyDescent="0.2">
      <c r="A16">
        <v>15</v>
      </c>
      <c r="B16" s="1">
        <f>VRP!B59</f>
        <v>-1999325.3699999996</v>
      </c>
      <c r="C16" s="1">
        <f>VRP!C59</f>
        <v>-880276.74000000022</v>
      </c>
      <c r="D16" s="1">
        <f>VRP!D59</f>
        <v>238771.89000000025</v>
      </c>
      <c r="E16" s="1">
        <f>VRP!E59</f>
        <v>1357820.5199999986</v>
      </c>
      <c r="F16" s="1">
        <f>VRP!F59</f>
        <v>14962.164000000223</v>
      </c>
      <c r="G16" s="2">
        <f>VRP!T23</f>
        <v>306249</v>
      </c>
    </row>
    <row r="17" spans="1:7" x14ac:dyDescent="0.2">
      <c r="A17">
        <v>16</v>
      </c>
      <c r="B17" s="1">
        <f>VRP!B60</f>
        <v>-2230971.1279999996</v>
      </c>
      <c r="C17" s="1">
        <f>VRP!C60</f>
        <v>-1037319.2560000003</v>
      </c>
      <c r="D17" s="1">
        <f>VRP!D60</f>
        <v>156332.61600000027</v>
      </c>
      <c r="E17" s="1">
        <f>VRP!E60</f>
        <v>1349984.4879999985</v>
      </c>
      <c r="F17" s="1">
        <f>VRP!F60</f>
        <v>-67477.109999999782</v>
      </c>
      <c r="G17" s="2">
        <f>VRP!T24</f>
        <v>306249</v>
      </c>
    </row>
    <row r="18" spans="1:7" x14ac:dyDescent="0.2">
      <c r="A18">
        <v>17</v>
      </c>
      <c r="B18" s="1">
        <f>VRP!B61</f>
        <v>-2470856.8859999995</v>
      </c>
      <c r="C18" s="1">
        <f>VRP!C61</f>
        <v>-1202601.7720000003</v>
      </c>
      <c r="D18" s="1">
        <f>VRP!D61</f>
        <v>65653.342000000295</v>
      </c>
      <c r="E18" s="1">
        <f>VRP!E61</f>
        <v>1333908.4559999984</v>
      </c>
      <c r="F18" s="1">
        <f>VRP!F61</f>
        <v>-158156.38399999979</v>
      </c>
      <c r="G18" s="2">
        <f>VRP!T25</f>
        <v>306249</v>
      </c>
    </row>
    <row r="19" spans="1:7" x14ac:dyDescent="0.2">
      <c r="A19">
        <v>18</v>
      </c>
      <c r="B19" s="1">
        <f>VRP!B62</f>
        <v>-2640739.6439999994</v>
      </c>
      <c r="C19" s="1">
        <f>VRP!C62</f>
        <v>-1297881.2880000004</v>
      </c>
      <c r="D19" s="1">
        <f>VRP!D62</f>
        <v>44977.068000000319</v>
      </c>
      <c r="E19" s="1">
        <f>VRP!E62</f>
        <v>1387835.4239999983</v>
      </c>
      <c r="F19" s="1">
        <f>VRP!F62</f>
        <v>-178832.65799999979</v>
      </c>
      <c r="G19" s="2">
        <f>VRP!T26</f>
        <v>314489</v>
      </c>
    </row>
    <row r="20" spans="1:7" x14ac:dyDescent="0.2">
      <c r="A20">
        <v>19</v>
      </c>
      <c r="B20" s="1">
        <f>VRP!B63</f>
        <v>-2817668.4019999993</v>
      </c>
      <c r="C20" s="1">
        <f>VRP!C63</f>
        <v>-1400206.8040000005</v>
      </c>
      <c r="D20" s="1">
        <f>VRP!D63</f>
        <v>17254.794000000344</v>
      </c>
      <c r="E20" s="1">
        <f>VRP!E63</f>
        <v>1434716.3919999981</v>
      </c>
      <c r="F20" s="1">
        <f>VRP!F63</f>
        <v>-206554.9319999998</v>
      </c>
      <c r="G20" s="2">
        <f>VRP!T27</f>
        <v>244486</v>
      </c>
    </row>
    <row r="21" spans="1:7" x14ac:dyDescent="0.2">
      <c r="A21">
        <v>20</v>
      </c>
      <c r="B21" s="1">
        <f>VRP!B64</f>
        <v>-2994597.1599999992</v>
      </c>
      <c r="C21" s="1">
        <f>VRP!C64</f>
        <v>-1502532.3200000005</v>
      </c>
      <c r="D21" s="1">
        <f>VRP!D64</f>
        <v>-10467.479999999661</v>
      </c>
      <c r="E21" s="1">
        <f>VRP!E64</f>
        <v>1481597.359999998</v>
      </c>
      <c r="F21" s="1">
        <f>VRP!F64</f>
        <v>-234277.2059999998</v>
      </c>
      <c r="G21" s="2">
        <f>VRP!T28</f>
        <v>251532</v>
      </c>
    </row>
    <row r="22" spans="1:7" x14ac:dyDescent="0.2">
      <c r="A22">
        <v>21</v>
      </c>
      <c r="B22" s="1">
        <f>VRP!B65</f>
        <v>-3282527.9179999991</v>
      </c>
      <c r="C22" s="1">
        <f>VRP!C65</f>
        <v>-1715859.8360000006</v>
      </c>
      <c r="D22" s="1">
        <f>VRP!D65</f>
        <v>-149191.75399999967</v>
      </c>
      <c r="E22" s="1">
        <f>VRP!E65</f>
        <v>1417476.3279999979</v>
      </c>
      <c r="F22" s="1">
        <f>VRP!F65</f>
        <v>-373001.47999999981</v>
      </c>
      <c r="G22" s="2">
        <f>VRP!T29</f>
        <v>251532</v>
      </c>
    </row>
    <row r="23" spans="1:7" x14ac:dyDescent="0.2">
      <c r="A23">
        <v>22</v>
      </c>
      <c r="B23" s="1">
        <f>VRP!B66</f>
        <v>-3736458.675999999</v>
      </c>
      <c r="C23" s="1">
        <f>VRP!C66</f>
        <v>-2095187.3520000007</v>
      </c>
      <c r="D23" s="1">
        <f>VRP!D66</f>
        <v>-453916.0279999997</v>
      </c>
      <c r="E23" s="1">
        <f>VRP!E66</f>
        <v>1187355.2959999978</v>
      </c>
      <c r="F23" s="1">
        <f>VRP!F66</f>
        <v>-677725.75399999984</v>
      </c>
      <c r="G23" s="2">
        <f>VRP!T30</f>
        <v>362534</v>
      </c>
    </row>
    <row r="24" spans="1:7" x14ac:dyDescent="0.2">
      <c r="A24">
        <v>23</v>
      </c>
      <c r="B24" s="1">
        <f>VRP!B67</f>
        <v>-4619252.4339999985</v>
      </c>
      <c r="C24" s="1">
        <f>VRP!C67</f>
        <v>-2903377.8680000007</v>
      </c>
      <c r="D24" s="1">
        <f>VRP!D67</f>
        <v>-1187503.3019999997</v>
      </c>
      <c r="E24" s="1">
        <f>VRP!E67</f>
        <v>528371.26399999764</v>
      </c>
      <c r="F24" s="1">
        <f>VRP!F67</f>
        <v>-993557.02799999982</v>
      </c>
      <c r="G24" s="2">
        <f>VRP!T31</f>
        <v>528534</v>
      </c>
    </row>
    <row r="25" spans="1:7" x14ac:dyDescent="0.2">
      <c r="A25">
        <v>24</v>
      </c>
      <c r="B25" s="1">
        <f>VRP!B68</f>
        <v>-5376044.1919999989</v>
      </c>
      <c r="C25" s="1">
        <f>VRP!C68</f>
        <v>-3585566.3840000005</v>
      </c>
      <c r="D25" s="1">
        <f>VRP!D68</f>
        <v>-1795088.5759999997</v>
      </c>
      <c r="E25" s="1">
        <f>VRP!E68</f>
        <v>-4610.7680000023684</v>
      </c>
      <c r="F25" s="1">
        <f>VRP!F68</f>
        <v>-1309388.3019999997</v>
      </c>
      <c r="G25" s="2">
        <f>VRP!T32</f>
        <v>539641</v>
      </c>
    </row>
    <row r="26" spans="1:7" x14ac:dyDescent="0.2">
      <c r="A26">
        <v>25</v>
      </c>
      <c r="B26" s="1">
        <f>VRP!B69</f>
        <v>-6024478.9499999993</v>
      </c>
      <c r="C26" s="1">
        <f>VRP!C69</f>
        <v>-4159397.9000000004</v>
      </c>
      <c r="D26" s="1">
        <f>VRP!D69</f>
        <v>-2294316.8499999996</v>
      </c>
      <c r="E26" s="1">
        <f>VRP!E69</f>
        <v>-429235.80000000237</v>
      </c>
      <c r="F26" s="1">
        <f>VRP!F69</f>
        <v>-1555563.5759999997</v>
      </c>
      <c r="G26" s="2">
        <f>VRP!T33</f>
        <v>539641</v>
      </c>
    </row>
    <row r="27" spans="1:7" x14ac:dyDescent="0.2">
      <c r="A27">
        <v>26</v>
      </c>
      <c r="B27" s="1">
        <f>VRP!B70</f>
        <v>-6625945.7079999996</v>
      </c>
      <c r="C27" s="1">
        <f>VRP!C70</f>
        <v>-4686261.4160000002</v>
      </c>
      <c r="D27" s="1">
        <f>VRP!D70</f>
        <v>-2746577.1239999998</v>
      </c>
      <c r="E27" s="1">
        <f>VRP!E70</f>
        <v>-806892.83200000238</v>
      </c>
      <c r="F27" s="1">
        <f>VRP!F70</f>
        <v>-1849731.8499999996</v>
      </c>
      <c r="G27" s="2">
        <f>VRP!T34</f>
        <v>469985</v>
      </c>
    </row>
    <row r="28" spans="1:7" x14ac:dyDescent="0.2">
      <c r="A28">
        <v>27</v>
      </c>
      <c r="B28" s="1">
        <f>VRP!B71</f>
        <v>-7398287.466</v>
      </c>
      <c r="C28" s="1">
        <f>VRP!C71</f>
        <v>-5383999.932</v>
      </c>
      <c r="D28" s="1">
        <f>VRP!D71</f>
        <v>-3369712.398</v>
      </c>
      <c r="E28" s="1">
        <f>VRP!E71</f>
        <v>-1355424.8640000024</v>
      </c>
      <c r="F28" s="1">
        <f>VRP!F71</f>
        <v>-2143900.1239999998</v>
      </c>
      <c r="G28" s="2">
        <f>VRP!T35</f>
        <v>517978</v>
      </c>
    </row>
    <row r="29" spans="1:7" x14ac:dyDescent="0.2">
      <c r="A29">
        <v>28</v>
      </c>
      <c r="B29" s="1">
        <f>VRP!B72</f>
        <v>-8230629.2240000004</v>
      </c>
      <c r="C29" s="1">
        <f>VRP!C72</f>
        <v>-6141738.4479999999</v>
      </c>
      <c r="D29" s="1">
        <f>VRP!D72</f>
        <v>-4052847.6720000003</v>
      </c>
      <c r="E29" s="1">
        <f>VRP!E72</f>
        <v>-1963956.8960000025</v>
      </c>
      <c r="F29" s="1">
        <f>VRP!F72</f>
        <v>-2438068.398</v>
      </c>
      <c r="G29" s="2">
        <f>VRP!T36</f>
        <v>517978</v>
      </c>
    </row>
    <row r="30" spans="1:7" x14ac:dyDescent="0.2">
      <c r="A30">
        <v>29</v>
      </c>
      <c r="B30" s="1">
        <f>VRP!B73</f>
        <v>-8909977.9820000008</v>
      </c>
      <c r="C30" s="1">
        <f>VRP!C73</f>
        <v>-6746483.9639999997</v>
      </c>
      <c r="D30" s="1">
        <f>VRP!D73</f>
        <v>-4582989.9460000005</v>
      </c>
      <c r="E30" s="1">
        <f>VRP!E73</f>
        <v>-2419495.9280000026</v>
      </c>
      <c r="F30" s="1">
        <f>VRP!F73</f>
        <v>-2732236.6720000003</v>
      </c>
      <c r="G30" s="2">
        <f>VRP!T37</f>
        <v>517978</v>
      </c>
    </row>
    <row r="31" spans="1:7" x14ac:dyDescent="0.2">
      <c r="A31">
        <v>30</v>
      </c>
      <c r="B31" s="1">
        <f>VRP!B74</f>
        <v>-9787136.7400000002</v>
      </c>
      <c r="C31" s="1">
        <f>VRP!C74</f>
        <v>-7549039.4799999995</v>
      </c>
      <c r="D31" s="1">
        <f>VRP!D74</f>
        <v>-5310942.2200000007</v>
      </c>
      <c r="E31" s="1">
        <f>VRP!E74</f>
        <v>-3072844.9600000028</v>
      </c>
      <c r="F31" s="1">
        <f>VRP!F74</f>
        <v>-3076404.9460000005</v>
      </c>
      <c r="G31" s="2">
        <f>VRP!T38</f>
        <v>517978</v>
      </c>
    </row>
    <row r="32" spans="1:7" x14ac:dyDescent="0.2">
      <c r="A32">
        <v>31</v>
      </c>
      <c r="B32" s="1">
        <f>VRP!B75</f>
        <v>-10664295.498</v>
      </c>
      <c r="C32" s="1">
        <f>VRP!C75</f>
        <v>-8351594.9959999993</v>
      </c>
      <c r="D32" s="1">
        <f>VRP!D75</f>
        <v>-6038894.4940000009</v>
      </c>
      <c r="E32" s="1">
        <f>VRP!E75</f>
        <v>-3726193.9920000029</v>
      </c>
      <c r="F32" s="1">
        <f>VRP!F75</f>
        <v>-3486228.2200000007</v>
      </c>
      <c r="G32" s="2">
        <f>VRP!T39</f>
        <v>567978</v>
      </c>
    </row>
    <row r="33" spans="1:7" x14ac:dyDescent="0.2">
      <c r="A33">
        <v>32</v>
      </c>
      <c r="B33" s="1">
        <f>VRP!B76</f>
        <v>-11541454.255999999</v>
      </c>
      <c r="C33" s="1">
        <f>VRP!C76</f>
        <v>-9154150.5119999982</v>
      </c>
      <c r="D33" s="1">
        <f>VRP!D76</f>
        <v>-6766846.7680000011</v>
      </c>
      <c r="E33" s="1">
        <f>VRP!E76</f>
        <v>-4379543.024000003</v>
      </c>
      <c r="F33" s="1">
        <f>VRP!F76</f>
        <v>-3896051.4940000009</v>
      </c>
      <c r="G33" s="2">
        <f>VRP!T40</f>
        <v>633633</v>
      </c>
    </row>
    <row r="34" spans="1:7" x14ac:dyDescent="0.2">
      <c r="A34">
        <v>33</v>
      </c>
      <c r="B34" s="1">
        <f>VRP!B77</f>
        <v>-12621007.013999999</v>
      </c>
      <c r="C34" s="1">
        <f>VRP!C77</f>
        <v>-10159100.027999999</v>
      </c>
      <c r="D34" s="1">
        <f>VRP!D77</f>
        <v>-7697193.0420000013</v>
      </c>
      <c r="E34" s="1">
        <f>VRP!E77</f>
        <v>-5235286.0560000036</v>
      </c>
      <c r="F34" s="1">
        <f>VRP!F77</f>
        <v>-4263273.7680000011</v>
      </c>
      <c r="G34" s="2">
        <f>VRP!T41</f>
        <v>633633</v>
      </c>
    </row>
    <row r="35" spans="1:7" x14ac:dyDescent="0.2">
      <c r="A35">
        <v>34</v>
      </c>
      <c r="B35" s="1">
        <f>VRP!B78</f>
        <v>-14464485.771999998</v>
      </c>
      <c r="C35" s="1">
        <f>VRP!C78</f>
        <v>-11927975.544</v>
      </c>
      <c r="D35" s="1">
        <f>VRP!D78</f>
        <v>-9391465.3160000015</v>
      </c>
      <c r="E35" s="1">
        <f>VRP!E78</f>
        <v>-6854955.0880000032</v>
      </c>
      <c r="F35" s="1">
        <f>VRP!F78</f>
        <v>-4941861.0420000013</v>
      </c>
      <c r="G35" s="2">
        <f>VRP!T42</f>
        <v>591032</v>
      </c>
    </row>
    <row r="36" spans="1:7" x14ac:dyDescent="0.2">
      <c r="A36">
        <v>35</v>
      </c>
      <c r="B36" s="1">
        <f>VRP!B79</f>
        <v>-16307964.529999997</v>
      </c>
      <c r="C36" s="1">
        <f>VRP!C79</f>
        <v>-13696851.060000001</v>
      </c>
      <c r="D36" s="1">
        <f>VRP!D79</f>
        <v>-11085737.590000002</v>
      </c>
      <c r="E36" s="1">
        <f>VRP!E79</f>
        <v>-8474624.1200000029</v>
      </c>
      <c r="F36" s="1">
        <f>VRP!F79</f>
        <v>-5675448.3160000015</v>
      </c>
      <c r="G36" s="2">
        <f>VRP!T43</f>
        <v>902397</v>
      </c>
    </row>
    <row r="37" spans="1:7" x14ac:dyDescent="0.2">
      <c r="A37">
        <v>36</v>
      </c>
      <c r="B37" s="1">
        <f>VRP!B80</f>
        <v>-18151443.287999995</v>
      </c>
      <c r="C37" s="1">
        <f>VRP!C80</f>
        <v>-15465726.576000001</v>
      </c>
      <c r="D37" s="1">
        <f>VRP!D80</f>
        <v>-12780009.864000002</v>
      </c>
      <c r="E37" s="1">
        <f>VRP!E80</f>
        <v>-10094293.152000003</v>
      </c>
      <c r="F37" s="1">
        <f>VRP!F80</f>
        <v>-6283033.5900000017</v>
      </c>
      <c r="G37" s="2">
        <f>VRP!T44</f>
        <v>957397</v>
      </c>
    </row>
    <row r="38" spans="1:7" x14ac:dyDescent="0.2">
      <c r="A38">
        <v>37</v>
      </c>
      <c r="B38" s="1">
        <f>VRP!B81</f>
        <v>-19625143.045999996</v>
      </c>
      <c r="C38" s="1">
        <f>VRP!C81</f>
        <v>-16864823.092</v>
      </c>
      <c r="D38" s="1">
        <f>VRP!D81</f>
        <v>-14104503.138000002</v>
      </c>
      <c r="E38" s="1">
        <f>VRP!E81</f>
        <v>-11344183.184000002</v>
      </c>
      <c r="F38" s="1">
        <f>VRP!F81</f>
        <v>-6782261.8640000019</v>
      </c>
      <c r="G38" s="2">
        <f>VRP!T45</f>
        <v>831395</v>
      </c>
    </row>
    <row r="39" spans="1:7" x14ac:dyDescent="0.2">
      <c r="A39">
        <v>38</v>
      </c>
      <c r="B39" s="1">
        <f>VRP!B82</f>
        <v>-21168842.803999998</v>
      </c>
      <c r="C39" s="1">
        <f>VRP!C82</f>
        <v>-18333919.608000003</v>
      </c>
      <c r="D39" s="1">
        <f>VRP!D82</f>
        <v>-15498996.412000002</v>
      </c>
      <c r="E39" s="1">
        <f>VRP!E82</f>
        <v>-12664073.216000002</v>
      </c>
      <c r="F39" s="1">
        <f>VRP!F82</f>
        <v>-7234522.1380000021</v>
      </c>
      <c r="G39" s="2">
        <f>VRP!T46</f>
        <v>723038</v>
      </c>
    </row>
    <row r="40" spans="1:7" x14ac:dyDescent="0.2">
      <c r="A40">
        <v>39</v>
      </c>
      <c r="B40" s="1">
        <f>VRP!B83</f>
        <v>-22949410.561999999</v>
      </c>
      <c r="C40" s="1">
        <f>VRP!C83</f>
        <v>-20039884.124000002</v>
      </c>
      <c r="D40" s="1">
        <f>VRP!D83</f>
        <v>-17130357.686000004</v>
      </c>
      <c r="E40" s="1">
        <f>VRP!E83</f>
        <v>-14220831.248000002</v>
      </c>
      <c r="F40" s="1">
        <f>VRP!F83</f>
        <v>-7857657.4120000023</v>
      </c>
      <c r="G40" s="2">
        <f>VRP!T47</f>
        <v>676070</v>
      </c>
    </row>
    <row r="41" spans="1:7" x14ac:dyDescent="0.2">
      <c r="A41">
        <v>40</v>
      </c>
      <c r="B41" s="1">
        <f>VRP!B84</f>
        <v>-24632335.32</v>
      </c>
      <c r="C41" s="1">
        <f>VRP!C84</f>
        <v>-21648205.640000001</v>
      </c>
      <c r="D41" s="1">
        <f>VRP!D84</f>
        <v>-18664075.960000005</v>
      </c>
      <c r="E41" s="1">
        <f>VRP!E84</f>
        <v>-15679946.280000001</v>
      </c>
      <c r="F41" s="1">
        <f>VRP!F84</f>
        <v>-8540792.6860000025</v>
      </c>
      <c r="G41" s="2">
        <f>VRP!T48</f>
        <v>846945</v>
      </c>
    </row>
    <row r="42" spans="1:7" x14ac:dyDescent="0.2">
      <c r="A42">
        <v>41</v>
      </c>
      <c r="B42" s="1">
        <f>VRP!B85</f>
        <v>-26315260.078000002</v>
      </c>
      <c r="C42" s="1">
        <f>VRP!C85</f>
        <v>-23256527.155999999</v>
      </c>
      <c r="D42" s="1">
        <f>VRP!D85</f>
        <v>-20197794.234000005</v>
      </c>
      <c r="E42" s="1">
        <f>VRP!E85</f>
        <v>-17139061.311999999</v>
      </c>
      <c r="F42" s="1">
        <f>VRP!F85</f>
        <v>-9070934.9600000028</v>
      </c>
      <c r="G42" s="2">
        <f>VRP!T49</f>
        <v>906945</v>
      </c>
    </row>
    <row r="43" spans="1:7" x14ac:dyDescent="0.2">
      <c r="A43">
        <v>42</v>
      </c>
      <c r="B43" s="1">
        <f>VRP!B86</f>
        <v>-27827309.836000003</v>
      </c>
      <c r="C43" s="1">
        <f>VRP!C86</f>
        <v>-24693973.671999998</v>
      </c>
      <c r="D43" s="1">
        <f>VRP!D86</f>
        <v>-21560637.508000005</v>
      </c>
      <c r="E43" s="1">
        <f>VRP!E86</f>
        <v>-18427301.344000001</v>
      </c>
      <c r="F43" s="1">
        <f>VRP!F86</f>
        <v>-9798887.234000003</v>
      </c>
      <c r="G43" s="2">
        <f>VRP!T50</f>
        <v>753952</v>
      </c>
    </row>
    <row r="44" spans="1:7" x14ac:dyDescent="0.2">
      <c r="A44">
        <v>43</v>
      </c>
      <c r="B44" s="1">
        <f>VRP!B87</f>
        <v>-29414359.594000004</v>
      </c>
      <c r="C44" s="1">
        <f>VRP!C87</f>
        <v>-26206420.187999997</v>
      </c>
      <c r="D44" s="1">
        <f>VRP!D87</f>
        <v>-22998480.782000005</v>
      </c>
      <c r="E44" s="1">
        <f>VRP!E87</f>
        <v>-19790541.376000002</v>
      </c>
      <c r="F44" s="1">
        <f>VRP!F87</f>
        <v>-10526839.508000003</v>
      </c>
      <c r="G44" s="2">
        <f>VRP!T51</f>
        <v>951762</v>
      </c>
    </row>
    <row r="45" spans="1:7" x14ac:dyDescent="0.2">
      <c r="A45">
        <v>44</v>
      </c>
      <c r="B45" s="1">
        <f>VRP!B88</f>
        <v>-30926409.352000006</v>
      </c>
      <c r="C45" s="1">
        <f>VRP!C88</f>
        <v>-27643866.703999996</v>
      </c>
      <c r="D45" s="1">
        <f>VRP!D88</f>
        <v>-24361324.056000005</v>
      </c>
      <c r="E45" s="1">
        <f>VRP!E88</f>
        <v>-21078781.408000004</v>
      </c>
      <c r="F45" s="1">
        <f>VRP!F88</f>
        <v>-11254791.782000003</v>
      </c>
      <c r="G45" s="2">
        <f>VRP!T52</f>
        <v>951762</v>
      </c>
    </row>
    <row r="46" spans="1:7" x14ac:dyDescent="0.2">
      <c r="A46">
        <v>45</v>
      </c>
      <c r="B46" s="1">
        <f>VRP!B89</f>
        <v>-32240649.110000007</v>
      </c>
      <c r="C46" s="1">
        <f>VRP!C89</f>
        <v>-28883503.219999995</v>
      </c>
      <c r="D46" s="1">
        <f>VRP!D89</f>
        <v>-25526357.330000006</v>
      </c>
      <c r="E46" s="1">
        <f>VRP!E89</f>
        <v>-22169211.440000005</v>
      </c>
      <c r="F46" s="1">
        <f>VRP!F89</f>
        <v>-12185138.056000004</v>
      </c>
      <c r="G46" s="2">
        <f>VRP!T53</f>
        <v>951762</v>
      </c>
    </row>
    <row r="47" spans="1:7" x14ac:dyDescent="0.2">
      <c r="A47">
        <v>46</v>
      </c>
      <c r="B47" s="1">
        <f>VRP!B90</f>
        <v>-33554888.868000008</v>
      </c>
      <c r="C47" s="1">
        <f>VRP!C90</f>
        <v>-30123139.735999994</v>
      </c>
      <c r="D47" s="1">
        <f>VRP!D90</f>
        <v>-26691390.604000006</v>
      </c>
      <c r="E47" s="1">
        <f>VRP!E90</f>
        <v>-23259641.472000007</v>
      </c>
      <c r="F47" s="1">
        <f>VRP!F90</f>
        <v>-13879410.330000004</v>
      </c>
      <c r="G47" s="2">
        <f>VRP!T54</f>
        <v>1154156</v>
      </c>
    </row>
    <row r="48" spans="1:7" x14ac:dyDescent="0.2">
      <c r="A48">
        <v>47</v>
      </c>
      <c r="B48" s="1">
        <f>VRP!B91</f>
        <v>-34869128.626000009</v>
      </c>
      <c r="C48" s="1">
        <f>VRP!C91</f>
        <v>-31362776.251999993</v>
      </c>
      <c r="D48" s="1">
        <f>VRP!D91</f>
        <v>-27856423.878000006</v>
      </c>
      <c r="E48" s="1">
        <f>VRP!E91</f>
        <v>-24350071.504000008</v>
      </c>
      <c r="F48" s="1">
        <f>VRP!F91</f>
        <v>-15573682.604000004</v>
      </c>
      <c r="G48" s="2">
        <f>VRP!T55</f>
        <v>1918082</v>
      </c>
    </row>
    <row r="49" spans="1:7" x14ac:dyDescent="0.2">
      <c r="A49">
        <v>48</v>
      </c>
      <c r="B49" s="1">
        <f>VRP!B92</f>
        <v>-36125974.384000011</v>
      </c>
      <c r="C49" s="1">
        <f>VRP!C92</f>
        <v>-32545018.767999992</v>
      </c>
      <c r="D49" s="1">
        <f>VRP!D92</f>
        <v>-28964063.152000006</v>
      </c>
      <c r="E49" s="1">
        <f>VRP!E92</f>
        <v>-25383107.53600001</v>
      </c>
      <c r="F49" s="1">
        <f>VRP!F92</f>
        <v>-17267954.878000006</v>
      </c>
      <c r="G49" s="2">
        <f>VRP!T56</f>
        <v>1918082</v>
      </c>
    </row>
    <row r="50" spans="1:7" x14ac:dyDescent="0.2">
      <c r="A50">
        <v>49</v>
      </c>
      <c r="B50" s="1">
        <f>VRP!B93</f>
        <v>-36051371.142000012</v>
      </c>
      <c r="C50" s="1">
        <f>VRP!C93</f>
        <v>-32395812.283999991</v>
      </c>
      <c r="D50" s="1">
        <f>VRP!D93</f>
        <v>-28740253.426000006</v>
      </c>
      <c r="E50" s="1">
        <f>VRP!E93</f>
        <v>-25084694.568000011</v>
      </c>
      <c r="F50" s="1">
        <f>VRP!F93</f>
        <v>-18592448.152000006</v>
      </c>
      <c r="G50" s="2">
        <f>VRP!T57</f>
        <v>1918082</v>
      </c>
    </row>
    <row r="51" spans="1:7" x14ac:dyDescent="0.2">
      <c r="A51">
        <v>50</v>
      </c>
      <c r="B51" s="1">
        <f>VRP!B94</f>
        <v>-35976767.900000013</v>
      </c>
      <c r="C51" s="1">
        <f>VRP!C94</f>
        <v>-32246605.79999999</v>
      </c>
      <c r="D51" s="1">
        <f>VRP!D94</f>
        <v>-28516443.700000007</v>
      </c>
      <c r="E51" s="1">
        <f>VRP!E94</f>
        <v>-24786281.600000013</v>
      </c>
      <c r="F51" s="1">
        <f>VRP!F94</f>
        <v>-19986941.426000006</v>
      </c>
      <c r="G51" s="2">
        <f>VRP!T58</f>
        <v>1548303</v>
      </c>
    </row>
    <row r="52" spans="1:7" x14ac:dyDescent="0.2">
      <c r="A52">
        <v>51</v>
      </c>
      <c r="B52" s="1">
        <f>VRP!B95</f>
        <v>-35902164.658000015</v>
      </c>
      <c r="C52" s="1">
        <f>VRP!C95</f>
        <v>-32097399.315999988</v>
      </c>
      <c r="D52" s="1">
        <f>VRP!D95</f>
        <v>-28292633.974000007</v>
      </c>
      <c r="E52" s="1">
        <f>VRP!E95</f>
        <v>-24487868.632000014</v>
      </c>
      <c r="F52" s="1">
        <f>VRP!F95</f>
        <v>-21618302.700000007</v>
      </c>
      <c r="G52" s="2">
        <f>VRP!T59</f>
        <v>1618303</v>
      </c>
    </row>
    <row r="53" spans="1:7" x14ac:dyDescent="0.2">
      <c r="A53">
        <v>52</v>
      </c>
      <c r="B53" s="1">
        <f>VRP!B96</f>
        <v>-35827561.416000016</v>
      </c>
      <c r="C53" s="1">
        <f>VRP!C96</f>
        <v>-31948192.831999987</v>
      </c>
      <c r="D53" s="1">
        <f>VRP!D96</f>
        <v>-28068824.248000007</v>
      </c>
      <c r="E53" s="1">
        <f>VRP!E96</f>
        <v>-24189455.664000016</v>
      </c>
      <c r="F53" s="1">
        <f>VRP!F96</f>
        <v>-23152020.974000007</v>
      </c>
      <c r="G53" s="2">
        <f>VRP!T60</f>
        <v>1855171</v>
      </c>
    </row>
    <row r="54" spans="1:7" x14ac:dyDescent="0.2">
      <c r="A54">
        <v>53</v>
      </c>
      <c r="B54" s="1">
        <f>VRP!B97</f>
        <v>-35752958.174000017</v>
      </c>
      <c r="C54" s="1">
        <f>VRP!C97</f>
        <v>-31798986.347999986</v>
      </c>
      <c r="D54" s="1">
        <f>VRP!D97</f>
        <v>-27845014.522000007</v>
      </c>
      <c r="E54" s="1">
        <f>VRP!E97</f>
        <v>-23891042.696000017</v>
      </c>
      <c r="F54" s="1">
        <f>VRP!F97</f>
        <v>-24685739.248000007</v>
      </c>
      <c r="G54" s="2">
        <f>VRP!T61</f>
        <v>1757528</v>
      </c>
    </row>
    <row r="55" spans="1:7" x14ac:dyDescent="0.2">
      <c r="A55">
        <v>54</v>
      </c>
      <c r="B55" s="1">
        <f>VRP!B98</f>
        <v>-35678354.932000019</v>
      </c>
      <c r="C55" s="1">
        <f>VRP!C98</f>
        <v>-31649779.863999985</v>
      </c>
      <c r="D55" s="1">
        <f>VRP!D98</f>
        <v>-27621204.796000008</v>
      </c>
      <c r="E55" s="1">
        <f>VRP!E98</f>
        <v>-23592629.728000019</v>
      </c>
      <c r="F55" s="1">
        <f>VRP!F98</f>
        <v>-26048582.522000007</v>
      </c>
      <c r="G55" s="2">
        <f>VRP!T62</f>
        <v>1757528</v>
      </c>
    </row>
    <row r="56" spans="1:7" x14ac:dyDescent="0.2">
      <c r="A56">
        <v>55</v>
      </c>
      <c r="B56" s="1">
        <f>VRP!B99</f>
        <v>-35603751.69000002</v>
      </c>
      <c r="C56" s="1">
        <f>VRP!C99</f>
        <v>-31500573.379999984</v>
      </c>
      <c r="D56" s="1">
        <f>VRP!D99</f>
        <v>-27397395.070000008</v>
      </c>
      <c r="E56" s="1">
        <f>VRP!E99</f>
        <v>-23294216.76000002</v>
      </c>
      <c r="F56" s="1">
        <f>VRP!F99</f>
        <v>-27486425.796000008</v>
      </c>
      <c r="G56" s="2">
        <f>VRP!T63</f>
        <v>1586653</v>
      </c>
    </row>
    <row r="57" spans="1:7" x14ac:dyDescent="0.2">
      <c r="A57">
        <v>56</v>
      </c>
      <c r="B57" s="1">
        <f>VRP!B100</f>
        <v>-35529148.448000021</v>
      </c>
      <c r="C57" s="1">
        <f>VRP!C100</f>
        <v>-31351366.895999983</v>
      </c>
      <c r="D57" s="1">
        <f>VRP!D100</f>
        <v>-27173585.344000008</v>
      </c>
      <c r="E57" s="1">
        <f>VRP!E100</f>
        <v>-22995803.792000022</v>
      </c>
      <c r="F57" s="1">
        <f>VRP!F100</f>
        <v>-28849269.070000008</v>
      </c>
      <c r="G57" s="2">
        <f>VRP!T64</f>
        <v>1661653</v>
      </c>
    </row>
    <row r="58" spans="1:7" x14ac:dyDescent="0.2">
      <c r="A58">
        <v>57</v>
      </c>
      <c r="B58" s="1">
        <f>VRP!B101</f>
        <v>-35454545.206000023</v>
      </c>
      <c r="C58" s="1">
        <f>VRP!C101</f>
        <v>-31202160.411999982</v>
      </c>
      <c r="D58" s="1">
        <f>VRP!D101</f>
        <v>-26949775.618000008</v>
      </c>
      <c r="E58" s="1">
        <f>VRP!E101</f>
        <v>-22697390.824000023</v>
      </c>
      <c r="F58" s="1">
        <f>VRP!F101</f>
        <v>-30014302.344000008</v>
      </c>
      <c r="G58" s="2">
        <f>VRP!T65</f>
        <v>1586653</v>
      </c>
    </row>
    <row r="59" spans="1:7" x14ac:dyDescent="0.2">
      <c r="A59">
        <v>58</v>
      </c>
      <c r="B59" s="1">
        <f>VRP!B102</f>
        <v>-35379941.964000024</v>
      </c>
      <c r="C59" s="1">
        <f>VRP!C102</f>
        <v>-31052953.927999981</v>
      </c>
      <c r="D59" s="1">
        <f>VRP!D102</f>
        <v>-26725965.892000008</v>
      </c>
      <c r="E59" s="1">
        <f>VRP!E102</f>
        <v>-22398977.856000025</v>
      </c>
      <c r="F59" s="1">
        <f>VRP!F102</f>
        <v>-31179335.618000008</v>
      </c>
      <c r="G59" s="2">
        <f>VRP!T66</f>
        <v>1388843</v>
      </c>
    </row>
    <row r="60" spans="1:7" x14ac:dyDescent="0.2">
      <c r="A60">
        <v>59</v>
      </c>
      <c r="B60" s="1">
        <f>VRP!B103</f>
        <v>-35305338.722000025</v>
      </c>
      <c r="C60" s="1">
        <f>VRP!C103</f>
        <v>-30903747.44399998</v>
      </c>
      <c r="D60" s="1">
        <f>VRP!D103</f>
        <v>-26502156.166000009</v>
      </c>
      <c r="E60" s="1">
        <f>VRP!E103</f>
        <v>-22100564.888000026</v>
      </c>
      <c r="F60" s="1">
        <f>VRP!F103</f>
        <v>-32344368.892000008</v>
      </c>
      <c r="G60" s="2">
        <f>VRP!T67</f>
        <v>1388843</v>
      </c>
    </row>
    <row r="61" spans="1:7" x14ac:dyDescent="0.2">
      <c r="A61">
        <v>60</v>
      </c>
      <c r="B61" s="1">
        <f>VRP!B104</f>
        <v>-35230735.480000027</v>
      </c>
      <c r="C61" s="1">
        <f>VRP!C104</f>
        <v>-30754540.959999979</v>
      </c>
      <c r="D61" s="1">
        <f>VRP!D104</f>
        <v>-26278346.440000009</v>
      </c>
      <c r="E61" s="1">
        <f>VRP!E104</f>
        <v>-21802151.920000028</v>
      </c>
      <c r="F61" s="1">
        <f>VRP!F104</f>
        <v>-33452008.166000009</v>
      </c>
      <c r="G61" s="2">
        <f>VRP!T68</f>
        <v>1388843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83617F-BDB0-4D47-9973-A31A571FB84E}">
  <dimension ref="A1:K64"/>
  <sheetViews>
    <sheetView zoomScale="130" zoomScaleNormal="130" workbookViewId="0">
      <selection activeCell="C28" sqref="C28"/>
    </sheetView>
  </sheetViews>
  <sheetFormatPr baseColWidth="10" defaultRowHeight="16" x14ac:dyDescent="0.2"/>
  <cols>
    <col min="1" max="1" width="47.6640625" customWidth="1"/>
    <col min="2" max="2" width="15.1640625" customWidth="1"/>
    <col min="3" max="3" width="14.1640625" customWidth="1"/>
    <col min="4" max="4" width="14" customWidth="1"/>
    <col min="5" max="5" width="13.83203125" bestFit="1" customWidth="1"/>
    <col min="6" max="6" width="15.33203125" bestFit="1" customWidth="1"/>
    <col min="7" max="7" width="18.83203125" customWidth="1"/>
    <col min="8" max="8" width="17.6640625" customWidth="1"/>
    <col min="9" max="9" width="18.5" customWidth="1"/>
    <col min="10" max="10" width="18.1640625" customWidth="1"/>
    <col min="11" max="11" width="15.33203125" customWidth="1"/>
  </cols>
  <sheetData>
    <row r="1" spans="1:11" x14ac:dyDescent="0.2">
      <c r="A1" s="3" t="s">
        <v>27</v>
      </c>
    </row>
    <row r="2" spans="1:11" x14ac:dyDescent="0.2">
      <c r="A2" t="s">
        <v>51</v>
      </c>
      <c r="B2">
        <v>10</v>
      </c>
    </row>
    <row r="3" spans="1:11" x14ac:dyDescent="0.2">
      <c r="A3" t="s">
        <v>52</v>
      </c>
      <c r="B3">
        <v>2</v>
      </c>
    </row>
    <row r="4" spans="1:11" x14ac:dyDescent="0.2">
      <c r="A4" t="s">
        <v>50</v>
      </c>
      <c r="B4">
        <v>0.27500000000000002</v>
      </c>
    </row>
    <row r="7" spans="1:11" x14ac:dyDescent="0.2">
      <c r="A7" s="22" t="s">
        <v>72</v>
      </c>
      <c r="B7" s="23">
        <v>2021</v>
      </c>
      <c r="C7" s="23">
        <v>2022</v>
      </c>
      <c r="D7" s="23">
        <v>2023</v>
      </c>
      <c r="E7" s="23">
        <v>2024</v>
      </c>
      <c r="F7" s="23">
        <v>2025</v>
      </c>
      <c r="G7" s="23">
        <v>2026</v>
      </c>
      <c r="H7" s="23">
        <v>2027</v>
      </c>
      <c r="I7" s="23">
        <v>2028</v>
      </c>
      <c r="J7" s="23">
        <v>2029</v>
      </c>
      <c r="K7" s="23">
        <v>2030</v>
      </c>
    </row>
    <row r="8" spans="1:11" x14ac:dyDescent="0.2">
      <c r="A8" s="22" t="s">
        <v>66</v>
      </c>
      <c r="B8" s="23">
        <v>2022</v>
      </c>
      <c r="C8" s="23">
        <v>2023</v>
      </c>
      <c r="D8" s="23">
        <v>2024</v>
      </c>
      <c r="E8" s="23">
        <v>2025</v>
      </c>
      <c r="F8" s="23">
        <v>2026</v>
      </c>
      <c r="G8" s="23">
        <v>2027</v>
      </c>
      <c r="H8" s="23">
        <v>2028</v>
      </c>
      <c r="I8" s="23">
        <v>2029</v>
      </c>
      <c r="J8" s="23">
        <v>2030</v>
      </c>
      <c r="K8" s="23">
        <v>2031</v>
      </c>
    </row>
    <row r="9" spans="1:11" x14ac:dyDescent="0.2">
      <c r="A9" s="24" t="s">
        <v>7</v>
      </c>
      <c r="B9" s="24">
        <v>7.15</v>
      </c>
      <c r="C9" s="24">
        <v>6.95</v>
      </c>
      <c r="D9" s="24">
        <v>6.7649999999999997</v>
      </c>
      <c r="E9" s="24">
        <f>D9</f>
        <v>6.7649999999999997</v>
      </c>
      <c r="F9" s="24">
        <f>D9-B4</f>
        <v>6.4899999999999993</v>
      </c>
      <c r="G9" s="24">
        <f>F9</f>
        <v>6.4899999999999993</v>
      </c>
      <c r="H9" s="24">
        <f>F9-B4</f>
        <v>6.214999999999999</v>
      </c>
      <c r="I9" s="24">
        <f>H9</f>
        <v>6.214999999999999</v>
      </c>
      <c r="J9" s="24">
        <f t="shared" ref="J9" si="0">I9-0.275</f>
        <v>5.9399999999999986</v>
      </c>
      <c r="K9" s="24">
        <v>5.85</v>
      </c>
    </row>
    <row r="10" spans="1:11" x14ac:dyDescent="0.2">
      <c r="A10" s="24" t="s">
        <v>40</v>
      </c>
      <c r="B10" s="24">
        <v>29</v>
      </c>
      <c r="C10" s="24">
        <v>29</v>
      </c>
      <c r="D10" s="24">
        <v>27.9</v>
      </c>
      <c r="E10" s="24">
        <f>D10</f>
        <v>27.9</v>
      </c>
      <c r="F10" s="24">
        <f>D10-B4</f>
        <v>27.625</v>
      </c>
      <c r="G10" s="24">
        <f>F10</f>
        <v>27.625</v>
      </c>
      <c r="H10" s="24">
        <f t="shared" ref="H10:J10" si="1">G10-$B$4</f>
        <v>27.35</v>
      </c>
      <c r="I10" s="24">
        <f>H10</f>
        <v>27.35</v>
      </c>
      <c r="J10" s="24">
        <f t="shared" si="1"/>
        <v>27.075000000000003</v>
      </c>
      <c r="K10" s="24">
        <f>J10</f>
        <v>27.075000000000003</v>
      </c>
    </row>
    <row r="11" spans="1:11" x14ac:dyDescent="0.2">
      <c r="A11" s="24" t="s">
        <v>38</v>
      </c>
      <c r="B11" s="29">
        <f>(51529384/B9)*100</f>
        <v>720690685.31468534</v>
      </c>
      <c r="C11" s="29">
        <f>B11</f>
        <v>720690685.31468534</v>
      </c>
      <c r="D11" s="29">
        <f>B11+(B11*($B$2*2)%)</f>
        <v>864828822.37762237</v>
      </c>
      <c r="E11" s="29">
        <f>D11</f>
        <v>864828822.37762237</v>
      </c>
      <c r="F11" s="29">
        <f>D11+(D11*($B$2*2)%)</f>
        <v>1037794586.8531468</v>
      </c>
      <c r="G11" s="29">
        <f>F11</f>
        <v>1037794586.8531468</v>
      </c>
      <c r="H11" s="29">
        <f>F11+(F11*($B$2*2)%)</f>
        <v>1245353504.2237761</v>
      </c>
      <c r="I11" s="29">
        <f>H11</f>
        <v>1245353504.2237761</v>
      </c>
      <c r="J11" s="29">
        <f>H11+(H11*($B$2*2)%)</f>
        <v>1494424205.0685313</v>
      </c>
      <c r="K11" s="29">
        <f>J11</f>
        <v>1494424205.0685313</v>
      </c>
    </row>
    <row r="12" spans="1:11" x14ac:dyDescent="0.2">
      <c r="A12" s="24" t="s">
        <v>62</v>
      </c>
      <c r="B12" s="29">
        <f>(B11*B9%)</f>
        <v>51529384.000000007</v>
      </c>
      <c r="C12" s="29">
        <f t="shared" ref="C12:K12" si="2">(C11*C9%)</f>
        <v>50088002.629370637</v>
      </c>
      <c r="D12" s="29">
        <f t="shared" si="2"/>
        <v>58505669.833846152</v>
      </c>
      <c r="E12" s="29">
        <f t="shared" si="2"/>
        <v>58505669.833846152</v>
      </c>
      <c r="F12" s="29">
        <f t="shared" si="2"/>
        <v>67352868.686769232</v>
      </c>
      <c r="G12" s="29">
        <f t="shared" si="2"/>
        <v>67352868.686769232</v>
      </c>
      <c r="H12" s="29">
        <f t="shared" si="2"/>
        <v>77398720.287507668</v>
      </c>
      <c r="I12" s="29">
        <f t="shared" si="2"/>
        <v>77398720.287507668</v>
      </c>
      <c r="J12" s="29">
        <f t="shared" si="2"/>
        <v>88768797.781070739</v>
      </c>
      <c r="K12" s="29">
        <f t="shared" si="2"/>
        <v>87423815.996509075</v>
      </c>
    </row>
    <row r="13" spans="1:11" x14ac:dyDescent="0.2">
      <c r="A13" s="24" t="s">
        <v>39</v>
      </c>
      <c r="B13" s="29">
        <f>(23073058/B10)*100</f>
        <v>79562268.965517238</v>
      </c>
      <c r="C13" s="29">
        <f>B13</f>
        <v>79562268.965517238</v>
      </c>
      <c r="D13" s="29">
        <f>B13+(B13*($B$3*2)%)</f>
        <v>82744759.724137932</v>
      </c>
      <c r="E13" s="29">
        <f>D13</f>
        <v>82744759.724137932</v>
      </c>
      <c r="F13" s="29">
        <f>D13+(D13*($B$3*2)%)</f>
        <v>86054550.113103449</v>
      </c>
      <c r="G13" s="29">
        <f>F13</f>
        <v>86054550.113103449</v>
      </c>
      <c r="H13" s="29">
        <f>F13+(F13*($B$3*2)%)</f>
        <v>89496732.117627591</v>
      </c>
      <c r="I13" s="29">
        <f>H13</f>
        <v>89496732.117627591</v>
      </c>
      <c r="J13" s="29">
        <f>H13+(H13*($B$3*2)%)</f>
        <v>93076601.402332693</v>
      </c>
      <c r="K13" s="29">
        <f>J13</f>
        <v>93076601.402332693</v>
      </c>
    </row>
    <row r="14" spans="1:11" x14ac:dyDescent="0.2">
      <c r="A14" s="24" t="s">
        <v>63</v>
      </c>
      <c r="B14" s="29">
        <f>(B13*B10%)</f>
        <v>23073057.999999996</v>
      </c>
      <c r="C14" s="29">
        <f t="shared" ref="C14:J14" si="3">(C13*C10%)</f>
        <v>23073057.999999996</v>
      </c>
      <c r="D14" s="29">
        <f t="shared" si="3"/>
        <v>23085787.963034481</v>
      </c>
      <c r="E14" s="29">
        <f t="shared" si="3"/>
        <v>23085787.963034481</v>
      </c>
      <c r="F14" s="29">
        <f t="shared" si="3"/>
        <v>23772569.468744829</v>
      </c>
      <c r="G14" s="29">
        <f t="shared" si="3"/>
        <v>23772569.468744829</v>
      </c>
      <c r="H14" s="29">
        <f t="shared" si="3"/>
        <v>24477356.234171148</v>
      </c>
      <c r="I14" s="29">
        <f t="shared" si="3"/>
        <v>24477356.234171148</v>
      </c>
      <c r="J14" s="29">
        <f t="shared" si="3"/>
        <v>25200489.829681583</v>
      </c>
      <c r="K14" s="29">
        <f>(K13*K10%)</f>
        <v>25200489.829681583</v>
      </c>
    </row>
    <row r="15" spans="1:11" x14ac:dyDescent="0.2">
      <c r="A15" s="24" t="s">
        <v>49</v>
      </c>
      <c r="B15" s="29">
        <f>B11+B13</f>
        <v>800252954.28020263</v>
      </c>
      <c r="C15" s="29">
        <f t="shared" ref="C15:I15" si="4">C11+C13</f>
        <v>800252954.28020263</v>
      </c>
      <c r="D15" s="29">
        <f t="shared" si="4"/>
        <v>947573582.10176027</v>
      </c>
      <c r="E15" s="29">
        <f t="shared" si="4"/>
        <v>947573582.10176027</v>
      </c>
      <c r="F15" s="29">
        <f t="shared" si="4"/>
        <v>1123849136.9662502</v>
      </c>
      <c r="G15" s="29">
        <f t="shared" si="4"/>
        <v>1123849136.9662502</v>
      </c>
      <c r="H15" s="29">
        <f t="shared" si="4"/>
        <v>1334850236.3414037</v>
      </c>
      <c r="I15" s="29">
        <f t="shared" si="4"/>
        <v>1334850236.3414037</v>
      </c>
      <c r="J15" s="29">
        <f>J11+J13</f>
        <v>1587500806.4708641</v>
      </c>
      <c r="K15" s="29">
        <f t="shared" ref="K15" si="5">K11+K13</f>
        <v>1587500806.4708641</v>
      </c>
    </row>
    <row r="17" spans="1:11" x14ac:dyDescent="0.2">
      <c r="A17" s="25" t="s">
        <v>61</v>
      </c>
      <c r="B17" s="26">
        <f>(B11*B9%)+(B13*B10%)</f>
        <v>74602442</v>
      </c>
      <c r="C17" s="26">
        <f t="shared" ref="C17:K17" si="6">(C11*C9%)+(C13*C10%)</f>
        <v>73161060.62937063</v>
      </c>
      <c r="D17" s="26">
        <f t="shared" si="6"/>
        <v>81591457.796880633</v>
      </c>
      <c r="E17" s="26">
        <f t="shared" si="6"/>
        <v>81591457.796880633</v>
      </c>
      <c r="F17" s="26">
        <f t="shared" si="6"/>
        <v>91125438.155514061</v>
      </c>
      <c r="G17" s="26">
        <f t="shared" si="6"/>
        <v>91125438.155514061</v>
      </c>
      <c r="H17" s="26">
        <f t="shared" si="6"/>
        <v>101876076.52167882</v>
      </c>
      <c r="I17" s="26">
        <f t="shared" si="6"/>
        <v>101876076.52167882</v>
      </c>
      <c r="J17" s="26">
        <f>(J11*J9%)+(J13*J10%)</f>
        <v>113969287.61075231</v>
      </c>
      <c r="K17" s="26">
        <f t="shared" si="6"/>
        <v>112624305.82619065</v>
      </c>
    </row>
    <row r="18" spans="1:11" s="15" customFormat="1" x14ac:dyDescent="0.2">
      <c r="A18" s="13"/>
      <c r="B18" s="14"/>
      <c r="C18" s="14"/>
      <c r="D18" s="14"/>
      <c r="E18" s="14"/>
      <c r="F18" s="14"/>
      <c r="G18" s="14"/>
      <c r="H18" s="14"/>
      <c r="I18" s="14"/>
      <c r="J18" s="14"/>
      <c r="K18" s="14"/>
    </row>
    <row r="19" spans="1:11" x14ac:dyDescent="0.2">
      <c r="A19" s="27" t="s">
        <v>60</v>
      </c>
      <c r="B19" s="30">
        <f>(B11*7.2%)</f>
        <v>51889729.34265735</v>
      </c>
      <c r="C19" s="30">
        <f t="shared" ref="C19:K19" si="7">(C11*7.2%)</f>
        <v>51889729.34265735</v>
      </c>
      <c r="D19" s="30">
        <f t="shared" si="7"/>
        <v>62267675.211188816</v>
      </c>
      <c r="E19" s="30">
        <f t="shared" si="7"/>
        <v>62267675.211188816</v>
      </c>
      <c r="F19" s="30">
        <f t="shared" si="7"/>
        <v>74721210.253426582</v>
      </c>
      <c r="G19" s="30">
        <f t="shared" si="7"/>
        <v>74721210.253426582</v>
      </c>
      <c r="H19" s="30">
        <f t="shared" si="7"/>
        <v>89665452.304111883</v>
      </c>
      <c r="I19" s="30">
        <f t="shared" si="7"/>
        <v>89665452.304111883</v>
      </c>
      <c r="J19" s="30">
        <f t="shared" si="7"/>
        <v>107598542.76493427</v>
      </c>
      <c r="K19" s="30">
        <f t="shared" si="7"/>
        <v>107598542.76493427</v>
      </c>
    </row>
    <row r="20" spans="1:11" x14ac:dyDescent="0.2">
      <c r="A20" s="27" t="s">
        <v>59</v>
      </c>
      <c r="B20" s="30">
        <f>((B19-B12)*B24)/1000</f>
        <v>5148.2539105454534</v>
      </c>
      <c r="C20" s="30">
        <f t="shared" ref="C20:K20" si="8">((C19-C12)*C24)/1000</f>
        <v>25741.269552727266</v>
      </c>
      <c r="D20" s="30">
        <f t="shared" si="8"/>
        <v>53747.770826094646</v>
      </c>
      <c r="E20" s="30">
        <f t="shared" si="8"/>
        <v>53747.770826094646</v>
      </c>
      <c r="F20" s="30">
        <f t="shared" si="8"/>
        <v>105271.49596283355</v>
      </c>
      <c r="G20" s="30">
        <f t="shared" si="8"/>
        <v>105271.49596283355</v>
      </c>
      <c r="H20" s="30">
        <f t="shared" si="8"/>
        <v>175254.80032122441</v>
      </c>
      <c r="I20" s="30">
        <f t="shared" si="8"/>
        <v>175254.80032122441</v>
      </c>
      <c r="J20" s="30">
        <f t="shared" si="8"/>
        <v>269020.56658445828</v>
      </c>
      <c r="K20" s="30">
        <f t="shared" si="8"/>
        <v>288236.32134049083</v>
      </c>
    </row>
    <row r="21" spans="1:11" x14ac:dyDescent="0.2">
      <c r="A21" s="27" t="s">
        <v>33</v>
      </c>
      <c r="B21" s="31">
        <f>B31/B24</f>
        <v>74602.44200000001</v>
      </c>
      <c r="C21" s="31">
        <f t="shared" ref="C21:J21" si="9">C31/C24</f>
        <v>73161.060629370622</v>
      </c>
      <c r="D21" s="31">
        <f t="shared" si="9"/>
        <v>81591.457796880641</v>
      </c>
      <c r="E21" s="31">
        <f t="shared" si="9"/>
        <v>81591.457796880641</v>
      </c>
      <c r="F21" s="31">
        <f t="shared" si="9"/>
        <v>91125.438155514057</v>
      </c>
      <c r="G21" s="31">
        <f t="shared" si="9"/>
        <v>91125.438155514057</v>
      </c>
      <c r="H21" s="31">
        <f t="shared" si="9"/>
        <v>101876.07652167883</v>
      </c>
      <c r="I21" s="31">
        <f>I31/I24</f>
        <v>101876.07652167883</v>
      </c>
      <c r="J21" s="31">
        <f t="shared" si="9"/>
        <v>113969.2876107523</v>
      </c>
      <c r="K21" s="31">
        <f>K31/K24</f>
        <v>112624.30582619066</v>
      </c>
    </row>
    <row r="22" spans="1:11" x14ac:dyDescent="0.2">
      <c r="A22" s="27" t="s">
        <v>58</v>
      </c>
      <c r="B22" s="28">
        <f>B20/B21</f>
        <v>6.9009187534979796E-2</v>
      </c>
      <c r="C22" s="28">
        <f t="shared" ref="C22:K22" si="10">C20/C21</f>
        <v>0.35184385424824466</v>
      </c>
      <c r="D22" s="28">
        <f t="shared" si="10"/>
        <v>0.6587426218060477</v>
      </c>
      <c r="E22" s="28">
        <f t="shared" si="10"/>
        <v>0.6587426218060477</v>
      </c>
      <c r="F22" s="28">
        <f t="shared" si="10"/>
        <v>1.1552371993337132</v>
      </c>
      <c r="G22" s="28">
        <f t="shared" si="10"/>
        <v>1.1552371993337132</v>
      </c>
      <c r="H22" s="28">
        <f t="shared" si="10"/>
        <v>1.7202743402071523</v>
      </c>
      <c r="I22" s="28">
        <f t="shared" si="10"/>
        <v>1.7202743402071523</v>
      </c>
      <c r="J22" s="28">
        <f t="shared" si="10"/>
        <v>2.3604654571788148</v>
      </c>
      <c r="K22" s="28">
        <f t="shared" si="10"/>
        <v>2.5592727895283667</v>
      </c>
    </row>
    <row r="23" spans="1:11" x14ac:dyDescent="0.2">
      <c r="B23" s="16"/>
      <c r="C23" s="16"/>
      <c r="D23" s="16"/>
      <c r="E23" s="16"/>
      <c r="F23" s="16"/>
      <c r="G23" s="16"/>
      <c r="H23" s="16"/>
      <c r="I23" s="16"/>
      <c r="J23" s="16"/>
      <c r="K23" s="16"/>
    </row>
    <row r="24" spans="1:11" x14ac:dyDescent="0.2">
      <c r="A24" s="20" t="s">
        <v>41</v>
      </c>
      <c r="B24" s="20">
        <v>14.287000000000001</v>
      </c>
      <c r="C24" s="20">
        <v>14.287000000000001</v>
      </c>
      <c r="D24" s="20">
        <v>14.287000000000001</v>
      </c>
      <c r="E24" s="20">
        <v>14.287000000000001</v>
      </c>
      <c r="F24" s="20">
        <v>14.287000000000001</v>
      </c>
      <c r="G24" s="20">
        <v>14.287000000000001</v>
      </c>
      <c r="H24" s="20">
        <v>14.287000000000001</v>
      </c>
      <c r="I24" s="20">
        <v>14.287000000000001</v>
      </c>
      <c r="J24" s="20">
        <v>14.287000000000001</v>
      </c>
      <c r="K24" s="20">
        <v>14.287000000000001</v>
      </c>
    </row>
    <row r="25" spans="1:11" x14ac:dyDescent="0.2">
      <c r="A25" s="20" t="s">
        <v>42</v>
      </c>
      <c r="B25" s="20">
        <v>0.5</v>
      </c>
      <c r="C25" s="20">
        <v>0.5</v>
      </c>
      <c r="D25" s="20">
        <v>0.5</v>
      </c>
      <c r="E25" s="20">
        <v>0.5</v>
      </c>
      <c r="F25" s="20">
        <v>0.5</v>
      </c>
      <c r="G25" s="20">
        <v>0.5</v>
      </c>
      <c r="H25" s="20">
        <v>0.5</v>
      </c>
      <c r="I25" s="20">
        <v>0.5</v>
      </c>
      <c r="J25" s="20">
        <v>0.5</v>
      </c>
      <c r="K25" s="20">
        <v>0.5</v>
      </c>
    </row>
    <row r="26" spans="1:11" x14ac:dyDescent="0.2">
      <c r="A26" s="20" t="s">
        <v>43</v>
      </c>
      <c r="B26" s="21">
        <f>B22</f>
        <v>6.9009187534979796E-2</v>
      </c>
      <c r="C26" s="20">
        <f t="shared" ref="C26:K26" si="11">7.2-C9</f>
        <v>0.25</v>
      </c>
      <c r="D26" s="20">
        <f t="shared" si="11"/>
        <v>0.4350000000000005</v>
      </c>
      <c r="E26" s="20">
        <f t="shared" si="11"/>
        <v>0.4350000000000005</v>
      </c>
      <c r="F26" s="20">
        <f t="shared" si="11"/>
        <v>0.71000000000000085</v>
      </c>
      <c r="G26" s="20">
        <f t="shared" si="11"/>
        <v>0.71000000000000085</v>
      </c>
      <c r="H26" s="20">
        <f t="shared" si="11"/>
        <v>0.98500000000000121</v>
      </c>
      <c r="I26" s="20">
        <f t="shared" si="11"/>
        <v>0.98500000000000121</v>
      </c>
      <c r="J26" s="20">
        <f t="shared" si="11"/>
        <v>1.2600000000000016</v>
      </c>
      <c r="K26" s="20">
        <f t="shared" si="11"/>
        <v>1.3500000000000005</v>
      </c>
    </row>
    <row r="27" spans="1:11" x14ac:dyDescent="0.2">
      <c r="A27" s="20" t="s">
        <v>65</v>
      </c>
      <c r="B27" s="21">
        <v>6.9000000000000006E-2</v>
      </c>
      <c r="C27" s="20"/>
      <c r="D27" s="20"/>
      <c r="E27" s="20"/>
      <c r="F27" s="20"/>
      <c r="G27" s="20"/>
      <c r="H27" s="20"/>
      <c r="I27" s="20"/>
      <c r="J27" s="20"/>
      <c r="K27" s="20"/>
    </row>
    <row r="28" spans="1:11" x14ac:dyDescent="0.2">
      <c r="A28" s="20" t="s">
        <v>44</v>
      </c>
      <c r="B28" s="20"/>
      <c r="C28" s="20">
        <v>1</v>
      </c>
      <c r="D28" s="20">
        <v>2</v>
      </c>
      <c r="E28" s="20">
        <v>3</v>
      </c>
      <c r="F28" s="20">
        <v>3</v>
      </c>
      <c r="G28" s="20">
        <v>3</v>
      </c>
      <c r="H28" s="20">
        <v>3</v>
      </c>
      <c r="I28" s="20">
        <v>3</v>
      </c>
      <c r="J28" s="20">
        <v>3</v>
      </c>
      <c r="K28" s="20">
        <v>3</v>
      </c>
    </row>
    <row r="29" spans="1:11" x14ac:dyDescent="0.2">
      <c r="A29" s="20" t="s">
        <v>64</v>
      </c>
      <c r="B29" s="21">
        <f>SUM(B24:B28)</f>
        <v>14.925009187534981</v>
      </c>
      <c r="C29" s="21">
        <f t="shared" ref="C29:K29" si="12">SUM(C24:C28)</f>
        <v>16.036999999999999</v>
      </c>
      <c r="D29" s="21">
        <f t="shared" si="12"/>
        <v>17.222000000000001</v>
      </c>
      <c r="E29" s="21">
        <f t="shared" si="12"/>
        <v>18.222000000000001</v>
      </c>
      <c r="F29" s="21">
        <f t="shared" si="12"/>
        <v>18.497</v>
      </c>
      <c r="G29" s="21">
        <f t="shared" si="12"/>
        <v>18.497</v>
      </c>
      <c r="H29" s="21">
        <f t="shared" si="12"/>
        <v>18.772000000000002</v>
      </c>
      <c r="I29" s="21">
        <f t="shared" si="12"/>
        <v>18.772000000000002</v>
      </c>
      <c r="J29" s="21">
        <f t="shared" si="12"/>
        <v>19.047000000000004</v>
      </c>
      <c r="K29" s="21">
        <f t="shared" si="12"/>
        <v>19.137</v>
      </c>
    </row>
    <row r="31" spans="1:11" x14ac:dyDescent="0.2">
      <c r="A31" s="18" t="s">
        <v>46</v>
      </c>
      <c r="B31" s="19">
        <f>(B17*B24)/1000</f>
        <v>1065845.0888540002</v>
      </c>
      <c r="C31" s="19">
        <f t="shared" ref="C31:K31" si="13">(C17*C24)/1000</f>
        <v>1045252.0732118182</v>
      </c>
      <c r="D31" s="19">
        <f t="shared" si="13"/>
        <v>1165697.1575440338</v>
      </c>
      <c r="E31" s="19">
        <f t="shared" si="13"/>
        <v>1165697.1575440338</v>
      </c>
      <c r="F31" s="19">
        <f t="shared" si="13"/>
        <v>1301909.1349278295</v>
      </c>
      <c r="G31" s="19">
        <f t="shared" si="13"/>
        <v>1301909.1349278295</v>
      </c>
      <c r="H31" s="19">
        <f t="shared" si="13"/>
        <v>1455503.5052652254</v>
      </c>
      <c r="I31" s="19">
        <f t="shared" si="13"/>
        <v>1455503.5052652254</v>
      </c>
      <c r="J31" s="19">
        <f t="shared" si="13"/>
        <v>1628279.2120948182</v>
      </c>
      <c r="K31" s="19">
        <f t="shared" si="13"/>
        <v>1609063.457338786</v>
      </c>
    </row>
    <row r="32" spans="1:11" x14ac:dyDescent="0.2">
      <c r="A32" s="18" t="s">
        <v>47</v>
      </c>
      <c r="B32" s="19">
        <f>(B17*(B24+B26))/1000</f>
        <v>1070993.3427645455</v>
      </c>
      <c r="C32" s="19">
        <f t="shared" ref="C32:K32" si="14">(C17*(C24+C26))/1000</f>
        <v>1063542.3383691609</v>
      </c>
      <c r="D32" s="19">
        <f t="shared" si="14"/>
        <v>1201189.4416856768</v>
      </c>
      <c r="E32" s="19">
        <f t="shared" si="14"/>
        <v>1201189.4416856768</v>
      </c>
      <c r="F32" s="19">
        <f t="shared" si="14"/>
        <v>1366608.1960182446</v>
      </c>
      <c r="G32" s="19">
        <f t="shared" si="14"/>
        <v>1366608.1960182446</v>
      </c>
      <c r="H32" s="19">
        <f t="shared" si="14"/>
        <v>1555851.4406390791</v>
      </c>
      <c r="I32" s="19">
        <f t="shared" si="14"/>
        <v>1555851.4406390791</v>
      </c>
      <c r="J32" s="19">
        <f t="shared" si="14"/>
        <v>1771880.5144843664</v>
      </c>
      <c r="K32" s="19">
        <f t="shared" si="14"/>
        <v>1761106.2702041434</v>
      </c>
    </row>
    <row r="33" spans="1:11" x14ac:dyDescent="0.2">
      <c r="A33" s="18" t="s">
        <v>45</v>
      </c>
      <c r="B33" s="19">
        <f>(B17*B25)/1000</f>
        <v>37301.220999999998</v>
      </c>
      <c r="C33" s="19">
        <f t="shared" ref="C33:K33" si="15">(C17*C25)/1000</f>
        <v>36580.530314685318</v>
      </c>
      <c r="D33" s="19">
        <f t="shared" si="15"/>
        <v>40795.728898440313</v>
      </c>
      <c r="E33" s="19">
        <f t="shared" si="15"/>
        <v>40795.728898440313</v>
      </c>
      <c r="F33" s="19">
        <f t="shared" si="15"/>
        <v>45562.719077757029</v>
      </c>
      <c r="G33" s="19">
        <f t="shared" si="15"/>
        <v>45562.719077757029</v>
      </c>
      <c r="H33" s="19">
        <f t="shared" si="15"/>
        <v>50938.038260839407</v>
      </c>
      <c r="I33" s="19">
        <f t="shared" si="15"/>
        <v>50938.038260839407</v>
      </c>
      <c r="J33" s="19">
        <f t="shared" si="15"/>
        <v>56984.643805376159</v>
      </c>
      <c r="K33" s="19">
        <f t="shared" si="15"/>
        <v>56312.152913095328</v>
      </c>
    </row>
    <row r="34" spans="1:11" x14ac:dyDescent="0.2">
      <c r="A34" s="18" t="s">
        <v>48</v>
      </c>
      <c r="B34" s="19">
        <f>(B17*B28)/1000</f>
        <v>0</v>
      </c>
      <c r="C34" s="19">
        <f t="shared" ref="C34:K34" si="16">(C17*C28)/1000</f>
        <v>73161.060629370637</v>
      </c>
      <c r="D34" s="19">
        <f t="shared" si="16"/>
        <v>163182.91559376125</v>
      </c>
      <c r="E34" s="19">
        <f t="shared" si="16"/>
        <v>244774.37339064191</v>
      </c>
      <c r="F34" s="19">
        <f t="shared" si="16"/>
        <v>273376.31446654216</v>
      </c>
      <c r="G34" s="19">
        <f t="shared" si="16"/>
        <v>273376.31446654216</v>
      </c>
      <c r="H34" s="19">
        <f t="shared" si="16"/>
        <v>305628.22956503648</v>
      </c>
      <c r="I34" s="19">
        <f t="shared" si="16"/>
        <v>305628.22956503648</v>
      </c>
      <c r="J34" s="19">
        <f t="shared" si="16"/>
        <v>341907.86283225694</v>
      </c>
      <c r="K34" s="19">
        <f t="shared" si="16"/>
        <v>337872.91747857194</v>
      </c>
    </row>
    <row r="36" spans="1:11" x14ac:dyDescent="0.2">
      <c r="A36" s="6" t="s">
        <v>67</v>
      </c>
    </row>
    <row r="37" spans="1:11" x14ac:dyDescent="0.2">
      <c r="A37" s="6" t="s">
        <v>54</v>
      </c>
      <c r="B37" s="6">
        <v>8</v>
      </c>
      <c r="C37" s="6">
        <v>8</v>
      </c>
      <c r="D37" s="6">
        <v>6</v>
      </c>
      <c r="E37" s="6">
        <v>5</v>
      </c>
      <c r="F37" s="6">
        <v>5</v>
      </c>
      <c r="G37" s="6">
        <v>4</v>
      </c>
      <c r="H37" s="6">
        <v>4</v>
      </c>
      <c r="I37" s="6">
        <v>3</v>
      </c>
      <c r="J37" s="6">
        <v>3</v>
      </c>
      <c r="K37" s="6">
        <v>3</v>
      </c>
    </row>
    <row r="38" spans="1:11" x14ac:dyDescent="0.2">
      <c r="A38" s="6" t="s">
        <v>57</v>
      </c>
      <c r="B38" s="32">
        <v>1065856</v>
      </c>
      <c r="C38" s="32">
        <f>B38+(B38*B37%)</f>
        <v>1151124.48</v>
      </c>
      <c r="D38" s="32">
        <f t="shared" ref="D38:K38" si="17">C38+(C38*C37%)</f>
        <v>1243214.4383999999</v>
      </c>
      <c r="E38" s="32">
        <f t="shared" si="17"/>
        <v>1317807.3047039998</v>
      </c>
      <c r="F38" s="32">
        <f t="shared" si="17"/>
        <v>1383697.6699391997</v>
      </c>
      <c r="G38" s="32">
        <f t="shared" si="17"/>
        <v>1452882.5534361596</v>
      </c>
      <c r="H38" s="32">
        <f t="shared" si="17"/>
        <v>1510997.855573606</v>
      </c>
      <c r="I38" s="32">
        <f t="shared" si="17"/>
        <v>1571437.7697965503</v>
      </c>
      <c r="J38" s="32">
        <f t="shared" si="17"/>
        <v>1618580.9028904468</v>
      </c>
      <c r="K38" s="32">
        <f t="shared" si="17"/>
        <v>1667138.3299771603</v>
      </c>
    </row>
    <row r="39" spans="1:11" x14ac:dyDescent="0.2">
      <c r="A39" s="6" t="s">
        <v>55</v>
      </c>
      <c r="B39" s="32">
        <f>B$31-B38</f>
        <v>-10.911145999794826</v>
      </c>
      <c r="C39" s="32">
        <f>C$31-C38</f>
        <v>-105872.40678818175</v>
      </c>
      <c r="D39" s="32">
        <f t="shared" ref="D39:K39" si="18">D$31-D38</f>
        <v>-77517.280855966033</v>
      </c>
      <c r="E39" s="32">
        <f t="shared" si="18"/>
        <v>-152110.14715996594</v>
      </c>
      <c r="F39" s="32">
        <f t="shared" si="18"/>
        <v>-81788.535011370201</v>
      </c>
      <c r="G39" s="32">
        <f t="shared" si="18"/>
        <v>-150973.41850833013</v>
      </c>
      <c r="H39" s="32">
        <f t="shared" si="18"/>
        <v>-55494.350308380555</v>
      </c>
      <c r="I39" s="32">
        <f t="shared" si="18"/>
        <v>-115934.26453132485</v>
      </c>
      <c r="J39" s="32">
        <f t="shared" si="18"/>
        <v>9698.3092043714132</v>
      </c>
      <c r="K39" s="32">
        <f t="shared" si="18"/>
        <v>-58074.872638374334</v>
      </c>
    </row>
    <row r="40" spans="1:11" x14ac:dyDescent="0.2">
      <c r="A40" s="6" t="s">
        <v>56</v>
      </c>
      <c r="B40" s="32">
        <f>B$32-B38</f>
        <v>5137.3427645454649</v>
      </c>
      <c r="C40" s="32">
        <f>C$32-C38</f>
        <v>-87582.141630839091</v>
      </c>
      <c r="D40" s="32">
        <f t="shared" ref="D40:K40" si="19">D$32-D38</f>
        <v>-42024.996714323061</v>
      </c>
      <c r="E40" s="32">
        <f t="shared" si="19"/>
        <v>-116617.86301832297</v>
      </c>
      <c r="F40" s="32">
        <f t="shared" si="19"/>
        <v>-17089.47392095509</v>
      </c>
      <c r="G40" s="32">
        <f t="shared" si="19"/>
        <v>-86274.357417915016</v>
      </c>
      <c r="H40" s="32">
        <f t="shared" si="19"/>
        <v>44853.585065473104</v>
      </c>
      <c r="I40" s="32">
        <f t="shared" si="19"/>
        <v>-15586.329157471191</v>
      </c>
      <c r="J40" s="32">
        <f t="shared" si="19"/>
        <v>153299.61159391957</v>
      </c>
      <c r="K40" s="32">
        <f t="shared" si="19"/>
        <v>93967.940226983046</v>
      </c>
    </row>
    <row r="41" spans="1:11" s="15" customFormat="1" x14ac:dyDescent="0.2">
      <c r="C41" s="17"/>
    </row>
    <row r="42" spans="1:11" s="15" customFormat="1" x14ac:dyDescent="0.2">
      <c r="A42" s="7" t="s">
        <v>68</v>
      </c>
      <c r="C42" s="17"/>
    </row>
    <row r="43" spans="1:11" x14ac:dyDescent="0.2">
      <c r="A43" s="7" t="s">
        <v>54</v>
      </c>
      <c r="B43" s="7">
        <v>6</v>
      </c>
      <c r="C43" s="7">
        <v>6</v>
      </c>
      <c r="D43" s="7">
        <v>6</v>
      </c>
      <c r="E43" s="7">
        <v>6</v>
      </c>
      <c r="F43" s="7">
        <v>6</v>
      </c>
      <c r="G43" s="7">
        <v>6</v>
      </c>
      <c r="H43" s="7">
        <v>6</v>
      </c>
      <c r="I43" s="7">
        <v>6</v>
      </c>
      <c r="J43" s="7">
        <v>6</v>
      </c>
      <c r="K43" s="7">
        <v>6</v>
      </c>
    </row>
    <row r="44" spans="1:11" x14ac:dyDescent="0.2">
      <c r="A44" s="7" t="s">
        <v>57</v>
      </c>
      <c r="B44" s="33">
        <v>1065856</v>
      </c>
      <c r="C44" s="33">
        <f>B44+(B44*B43%)</f>
        <v>1129807.3600000001</v>
      </c>
      <c r="D44" s="33">
        <f t="shared" ref="D44:K44" si="20">C44+(C44*C43%)</f>
        <v>1197595.8016000001</v>
      </c>
      <c r="E44" s="33">
        <f t="shared" si="20"/>
        <v>1269451.5496960001</v>
      </c>
      <c r="F44" s="33">
        <f t="shared" si="20"/>
        <v>1345618.64267776</v>
      </c>
      <c r="G44" s="33">
        <f t="shared" si="20"/>
        <v>1426355.7612384255</v>
      </c>
      <c r="H44" s="33">
        <f t="shared" si="20"/>
        <v>1511937.106912731</v>
      </c>
      <c r="I44" s="33">
        <f t="shared" si="20"/>
        <v>1602653.3333274948</v>
      </c>
      <c r="J44" s="33">
        <f t="shared" si="20"/>
        <v>1698812.5333271446</v>
      </c>
      <c r="K44" s="33">
        <f t="shared" si="20"/>
        <v>1800741.2853267733</v>
      </c>
    </row>
    <row r="45" spans="1:11" x14ac:dyDescent="0.2">
      <c r="A45" s="7" t="s">
        <v>55</v>
      </c>
      <c r="B45" s="33">
        <f>B$31-B44</f>
        <v>-10.911145999794826</v>
      </c>
      <c r="C45" s="33">
        <f>C$31-C44</f>
        <v>-84555.286788181867</v>
      </c>
      <c r="D45" s="33">
        <f t="shared" ref="D45" si="21">D$31-D44</f>
        <v>-31898.644055966288</v>
      </c>
      <c r="E45" s="33">
        <f t="shared" ref="E45" si="22">E$31-E44</f>
        <v>-103754.39215196623</v>
      </c>
      <c r="F45" s="33">
        <f t="shared" ref="F45" si="23">F$31-F44</f>
        <v>-43709.50774993049</v>
      </c>
      <c r="G45" s="33">
        <f t="shared" ref="G45" si="24">G$31-G44</f>
        <v>-124446.62631059601</v>
      </c>
      <c r="H45" s="33">
        <f t="shared" ref="H45" si="25">H$31-H44</f>
        <v>-56433.601647505537</v>
      </c>
      <c r="I45" s="33">
        <f t="shared" ref="I45" si="26">I$31-I44</f>
        <v>-147149.82806226937</v>
      </c>
      <c r="J45" s="33">
        <f t="shared" ref="J45" si="27">J$31-J44</f>
        <v>-70533.321232326329</v>
      </c>
      <c r="K45" s="33">
        <f t="shared" ref="K45" si="28">K$31-K44</f>
        <v>-191677.82798798732</v>
      </c>
    </row>
    <row r="46" spans="1:11" x14ac:dyDescent="0.2">
      <c r="A46" s="7" t="s">
        <v>56</v>
      </c>
      <c r="B46" s="33">
        <f>B$32-B44</f>
        <v>5137.3427645454649</v>
      </c>
      <c r="C46" s="33">
        <f>C$32-C44</f>
        <v>-66265.021630839212</v>
      </c>
      <c r="D46" s="33">
        <f t="shared" ref="D46:K46" si="29">D$32-D44</f>
        <v>3593.640085676685</v>
      </c>
      <c r="E46" s="33">
        <f t="shared" si="29"/>
        <v>-68262.108010323253</v>
      </c>
      <c r="F46" s="33">
        <f t="shared" si="29"/>
        <v>20989.553340484621</v>
      </c>
      <c r="G46" s="33">
        <f t="shared" si="29"/>
        <v>-59747.565220180899</v>
      </c>
      <c r="H46" s="33">
        <f t="shared" si="29"/>
        <v>43914.333726348123</v>
      </c>
      <c r="I46" s="33">
        <f t="shared" si="29"/>
        <v>-46801.892688415712</v>
      </c>
      <c r="J46" s="33">
        <f t="shared" si="29"/>
        <v>73067.981157221831</v>
      </c>
      <c r="K46" s="33">
        <f t="shared" si="29"/>
        <v>-39635.015122629935</v>
      </c>
    </row>
    <row r="48" spans="1:11" x14ac:dyDescent="0.2">
      <c r="A48" s="6" t="s">
        <v>69</v>
      </c>
    </row>
    <row r="49" spans="1:11" x14ac:dyDescent="0.2">
      <c r="A49" s="6" t="s">
        <v>54</v>
      </c>
      <c r="B49" s="6">
        <v>4</v>
      </c>
      <c r="C49" s="6">
        <v>4</v>
      </c>
      <c r="D49" s="6">
        <v>4</v>
      </c>
      <c r="E49" s="6">
        <v>4</v>
      </c>
      <c r="F49" s="6">
        <v>4</v>
      </c>
      <c r="G49" s="6">
        <v>4</v>
      </c>
      <c r="H49" s="6">
        <v>4</v>
      </c>
      <c r="I49" s="6">
        <v>4</v>
      </c>
      <c r="J49" s="6">
        <v>4</v>
      </c>
      <c r="K49" s="6">
        <v>4</v>
      </c>
    </row>
    <row r="50" spans="1:11" x14ac:dyDescent="0.2">
      <c r="A50" s="6" t="s">
        <v>57</v>
      </c>
      <c r="B50" s="32">
        <v>1065856</v>
      </c>
      <c r="C50" s="32">
        <f>B50+(B50*B49%)</f>
        <v>1108490.24</v>
      </c>
      <c r="D50" s="32">
        <f t="shared" ref="D50:K50" si="30">C50+(C50*C49%)</f>
        <v>1152829.8496000001</v>
      </c>
      <c r="E50" s="32">
        <f t="shared" si="30"/>
        <v>1198943.0435840001</v>
      </c>
      <c r="F50" s="32">
        <f t="shared" si="30"/>
        <v>1246900.76532736</v>
      </c>
      <c r="G50" s="32">
        <f t="shared" si="30"/>
        <v>1296776.7959404544</v>
      </c>
      <c r="H50" s="32">
        <f t="shared" si="30"/>
        <v>1348647.8677780726</v>
      </c>
      <c r="I50" s="32">
        <f t="shared" si="30"/>
        <v>1402593.7824891955</v>
      </c>
      <c r="J50" s="32">
        <f t="shared" si="30"/>
        <v>1458697.5337887632</v>
      </c>
      <c r="K50" s="32">
        <f t="shared" si="30"/>
        <v>1517045.4351403138</v>
      </c>
    </row>
    <row r="51" spans="1:11" x14ac:dyDescent="0.2">
      <c r="A51" s="6" t="s">
        <v>55</v>
      </c>
      <c r="B51" s="32">
        <f>B$31-B50</f>
        <v>-10.911145999794826</v>
      </c>
      <c r="C51" s="32">
        <f>C$31-C50</f>
        <v>-63238.166788181756</v>
      </c>
      <c r="D51" s="32">
        <f t="shared" ref="D51" si="31">D$31-D50</f>
        <v>12867.307944033761</v>
      </c>
      <c r="E51" s="32">
        <f t="shared" ref="E51" si="32">E$31-E50</f>
        <v>-33245.886039966252</v>
      </c>
      <c r="F51" s="32">
        <f t="shared" ref="F51" si="33">F$31-F50</f>
        <v>55008.369600469479</v>
      </c>
      <c r="G51" s="32">
        <f t="shared" ref="G51" si="34">G$31-G50</f>
        <v>5132.3389873751439</v>
      </c>
      <c r="H51" s="32">
        <f t="shared" ref="H51" si="35">H$31-H50</f>
        <v>106855.63748715282</v>
      </c>
      <c r="I51" s="32">
        <f t="shared" ref="I51" si="36">I$31-I50</f>
        <v>52909.722776029957</v>
      </c>
      <c r="J51" s="32">
        <f t="shared" ref="J51" si="37">J$31-J50</f>
        <v>169581.67830605502</v>
      </c>
      <c r="K51" s="32">
        <f t="shared" ref="K51" si="38">K$31-K50</f>
        <v>92018.022198472172</v>
      </c>
    </row>
    <row r="52" spans="1:11" x14ac:dyDescent="0.2">
      <c r="A52" s="6" t="s">
        <v>56</v>
      </c>
      <c r="B52" s="32">
        <f>B$32-B50</f>
        <v>5137.3427645454649</v>
      </c>
      <c r="C52" s="32">
        <f>C$32-C50</f>
        <v>-44947.9016308391</v>
      </c>
      <c r="D52" s="32">
        <f t="shared" ref="D52:K52" si="39">D$32-D50</f>
        <v>48359.592085676733</v>
      </c>
      <c r="E52" s="32">
        <f t="shared" si="39"/>
        <v>2246.3981016767211</v>
      </c>
      <c r="F52" s="32">
        <f t="shared" si="39"/>
        <v>119707.43069088459</v>
      </c>
      <c r="G52" s="32">
        <f t="shared" si="39"/>
        <v>69831.400077790255</v>
      </c>
      <c r="H52" s="32">
        <f t="shared" si="39"/>
        <v>207203.57286100648</v>
      </c>
      <c r="I52" s="32">
        <f t="shared" si="39"/>
        <v>153257.65814988362</v>
      </c>
      <c r="J52" s="32">
        <f t="shared" si="39"/>
        <v>313182.98069560318</v>
      </c>
      <c r="K52" s="32">
        <f t="shared" si="39"/>
        <v>244060.83506382955</v>
      </c>
    </row>
    <row r="54" spans="1:11" x14ac:dyDescent="0.2">
      <c r="A54" s="7" t="s">
        <v>70</v>
      </c>
    </row>
    <row r="55" spans="1:11" x14ac:dyDescent="0.2">
      <c r="A55" s="7" t="s">
        <v>54</v>
      </c>
      <c r="B55" s="7">
        <v>2</v>
      </c>
      <c r="C55" s="7">
        <v>2</v>
      </c>
      <c r="D55" s="7">
        <v>2</v>
      </c>
      <c r="E55" s="7">
        <v>2</v>
      </c>
      <c r="F55" s="7">
        <v>2</v>
      </c>
      <c r="G55" s="7">
        <v>2</v>
      </c>
      <c r="H55" s="7">
        <v>2</v>
      </c>
      <c r="I55" s="7">
        <v>2</v>
      </c>
      <c r="J55" s="7">
        <v>2</v>
      </c>
      <c r="K55" s="7">
        <v>2</v>
      </c>
    </row>
    <row r="56" spans="1:11" x14ac:dyDescent="0.2">
      <c r="A56" s="7" t="s">
        <v>57</v>
      </c>
      <c r="B56" s="33">
        <v>1065856</v>
      </c>
      <c r="C56" s="33">
        <f>B56+(B56*B55%)</f>
        <v>1087173.1200000001</v>
      </c>
      <c r="D56" s="33">
        <f t="shared" ref="D56:K56" si="40">C56+(C56*C55%)</f>
        <v>1108916.5824000002</v>
      </c>
      <c r="E56" s="33">
        <f t="shared" si="40"/>
        <v>1131094.9140480002</v>
      </c>
      <c r="F56" s="33">
        <f t="shared" si="40"/>
        <v>1153716.8123289603</v>
      </c>
      <c r="G56" s="33">
        <f t="shared" si="40"/>
        <v>1176791.1485755395</v>
      </c>
      <c r="H56" s="33">
        <f t="shared" si="40"/>
        <v>1200326.9715470502</v>
      </c>
      <c r="I56" s="33">
        <f t="shared" si="40"/>
        <v>1224333.5109779912</v>
      </c>
      <c r="J56" s="33">
        <f t="shared" si="40"/>
        <v>1248820.1811975511</v>
      </c>
      <c r="K56" s="33">
        <f t="shared" si="40"/>
        <v>1273796.5848215022</v>
      </c>
    </row>
    <row r="57" spans="1:11" x14ac:dyDescent="0.2">
      <c r="A57" s="7" t="s">
        <v>55</v>
      </c>
      <c r="B57" s="33">
        <f>B$31-B56</f>
        <v>-10.911145999794826</v>
      </c>
      <c r="C57" s="33">
        <f>C$31-C56</f>
        <v>-41921.046788181877</v>
      </c>
      <c r="D57" s="33">
        <f t="shared" ref="D57" si="41">D$31-D56</f>
        <v>56780.575144033646</v>
      </c>
      <c r="E57" s="33">
        <f t="shared" ref="E57" si="42">E$31-E56</f>
        <v>34602.243496033596</v>
      </c>
      <c r="F57" s="33">
        <f t="shared" ref="F57" si="43">F$31-F56</f>
        <v>148192.32259886921</v>
      </c>
      <c r="G57" s="33">
        <f t="shared" ref="G57" si="44">G$31-G56</f>
        <v>125117.98635229003</v>
      </c>
      <c r="H57" s="33">
        <f t="shared" ref="H57" si="45">H$31-H56</f>
        <v>255176.53371817525</v>
      </c>
      <c r="I57" s="33">
        <f t="shared" ref="I57" si="46">I$31-I56</f>
        <v>231169.99428723427</v>
      </c>
      <c r="J57" s="33">
        <f t="shared" ref="J57" si="47">J$31-J56</f>
        <v>379459.03089726716</v>
      </c>
      <c r="K57" s="33">
        <f t="shared" ref="K57" si="48">K$31-K56</f>
        <v>335266.87251728377</v>
      </c>
    </row>
    <row r="58" spans="1:11" x14ac:dyDescent="0.2">
      <c r="A58" s="7" t="s">
        <v>56</v>
      </c>
      <c r="B58" s="33">
        <f>B$32-B56</f>
        <v>5137.3427645454649</v>
      </c>
      <c r="C58" s="33">
        <f>C$32-C56</f>
        <v>-23630.781630839221</v>
      </c>
      <c r="D58" s="33">
        <f t="shared" ref="D58:K58" si="49">D$32-D56</f>
        <v>92272.859285676619</v>
      </c>
      <c r="E58" s="33">
        <f t="shared" si="49"/>
        <v>70094.527637676569</v>
      </c>
      <c r="F58" s="33">
        <f t="shared" si="49"/>
        <v>212891.38368928432</v>
      </c>
      <c r="G58" s="33">
        <f t="shared" si="49"/>
        <v>189817.04744270514</v>
      </c>
      <c r="H58" s="33">
        <f t="shared" si="49"/>
        <v>355524.46909202891</v>
      </c>
      <c r="I58" s="33">
        <f t="shared" si="49"/>
        <v>331517.92966108792</v>
      </c>
      <c r="J58" s="33">
        <f t="shared" si="49"/>
        <v>523060.33328681532</v>
      </c>
      <c r="K58" s="33">
        <f t="shared" si="49"/>
        <v>487309.68538264115</v>
      </c>
    </row>
    <row r="60" spans="1:11" x14ac:dyDescent="0.2">
      <c r="A60" s="6" t="s">
        <v>71</v>
      </c>
    </row>
    <row r="61" spans="1:11" x14ac:dyDescent="0.2">
      <c r="A61" s="6" t="s">
        <v>54</v>
      </c>
      <c r="B61" s="6">
        <v>1</v>
      </c>
      <c r="C61" s="6">
        <v>1</v>
      </c>
      <c r="D61" s="6">
        <v>1</v>
      </c>
      <c r="E61" s="6">
        <v>1</v>
      </c>
      <c r="F61" s="6">
        <v>1</v>
      </c>
      <c r="G61" s="6">
        <v>1</v>
      </c>
      <c r="H61" s="6">
        <v>1</v>
      </c>
      <c r="I61" s="6">
        <v>1</v>
      </c>
      <c r="J61" s="6">
        <v>1</v>
      </c>
      <c r="K61" s="6">
        <v>1</v>
      </c>
    </row>
    <row r="62" spans="1:11" x14ac:dyDescent="0.2">
      <c r="A62" s="6" t="s">
        <v>57</v>
      </c>
      <c r="B62" s="32">
        <v>1065856</v>
      </c>
      <c r="C62" s="32">
        <f>B62+(B62*B61%)</f>
        <v>1076514.56</v>
      </c>
      <c r="D62" s="32">
        <f>C62+(C62*C61%)</f>
        <v>1087279.7056</v>
      </c>
      <c r="E62" s="32">
        <f>D62+(D62*D61%)</f>
        <v>1098152.502656</v>
      </c>
      <c r="F62" s="32">
        <f>E62+(E62*E61%)</f>
        <v>1109134.02768256</v>
      </c>
      <c r="G62" s="32">
        <f>F62+(F62*F61%)</f>
        <v>1120225.3679593857</v>
      </c>
      <c r="H62" s="32">
        <f>G62+(G62*G61%)</f>
        <v>1131427.6216389795</v>
      </c>
      <c r="I62" s="32">
        <f>H62+(H62*H61%)</f>
        <v>1142741.8978553694</v>
      </c>
      <c r="J62" s="32">
        <f>I62+(I62*I61%)</f>
        <v>1154169.3168339231</v>
      </c>
      <c r="K62" s="32">
        <f>J62+(J62*J61%)</f>
        <v>1165711.0100022624</v>
      </c>
    </row>
    <row r="63" spans="1:11" x14ac:dyDescent="0.2">
      <c r="A63" s="6" t="s">
        <v>55</v>
      </c>
      <c r="B63" s="32">
        <f>B$31-B62</f>
        <v>-10.911145999794826</v>
      </c>
      <c r="C63" s="32">
        <f>C$31-C62</f>
        <v>-31262.486788181821</v>
      </c>
      <c r="D63" s="32">
        <f t="shared" ref="D63" si="50">D$31-D62</f>
        <v>78417.451944033848</v>
      </c>
      <c r="E63" s="32">
        <f t="shared" ref="E63" si="51">E$31-E62</f>
        <v>67544.654888033867</v>
      </c>
      <c r="F63" s="32">
        <f t="shared" ref="F63" si="52">F$31-F62</f>
        <v>192775.10724526946</v>
      </c>
      <c r="G63" s="32">
        <f t="shared" ref="G63" si="53">G$31-G62</f>
        <v>181683.76696844376</v>
      </c>
      <c r="H63" s="32">
        <f t="shared" ref="H63" si="54">H$31-H62</f>
        <v>324075.88362624589</v>
      </c>
      <c r="I63" s="32">
        <f t="shared" ref="I63" si="55">I$31-I62</f>
        <v>312761.60740985605</v>
      </c>
      <c r="J63" s="32">
        <f t="shared" ref="J63" si="56">J$31-J62</f>
        <v>474109.89526089514</v>
      </c>
      <c r="K63" s="32">
        <f t="shared" ref="K63" si="57">K$31-K62</f>
        <v>443352.44733652356</v>
      </c>
    </row>
    <row r="64" spans="1:11" x14ac:dyDescent="0.2">
      <c r="A64" s="6" t="s">
        <v>56</v>
      </c>
      <c r="B64" s="32">
        <f>B$32-B62</f>
        <v>5137.3427645454649</v>
      </c>
      <c r="C64" s="32">
        <f>C$32-C62</f>
        <v>-12972.221630839165</v>
      </c>
      <c r="D64" s="32">
        <f t="shared" ref="D64:K64" si="58">D$32-D62</f>
        <v>113909.73608567682</v>
      </c>
      <c r="E64" s="32">
        <f t="shared" si="58"/>
        <v>103036.93902967684</v>
      </c>
      <c r="F64" s="32">
        <f t="shared" si="58"/>
        <v>257474.16833568458</v>
      </c>
      <c r="G64" s="32">
        <f t="shared" si="58"/>
        <v>246382.82805885887</v>
      </c>
      <c r="H64" s="32">
        <f t="shared" si="58"/>
        <v>424423.81900009955</v>
      </c>
      <c r="I64" s="32">
        <f t="shared" si="58"/>
        <v>413109.54278370971</v>
      </c>
      <c r="J64" s="32">
        <f t="shared" si="58"/>
        <v>617711.1976504433</v>
      </c>
      <c r="K64" s="32">
        <f t="shared" si="58"/>
        <v>595395.26020188094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512956-5347-804D-AFED-3DD045711F5A}">
  <dimension ref="A1:L38"/>
  <sheetViews>
    <sheetView workbookViewId="0">
      <selection activeCell="F32" sqref="F32"/>
    </sheetView>
  </sheetViews>
  <sheetFormatPr baseColWidth="10" defaultRowHeight="16" x14ac:dyDescent="0.2"/>
  <sheetData>
    <row r="1" spans="1:12" x14ac:dyDescent="0.2">
      <c r="A1" t="s">
        <v>53</v>
      </c>
      <c r="B1">
        <v>1</v>
      </c>
      <c r="C1">
        <v>2</v>
      </c>
      <c r="D1">
        <v>3</v>
      </c>
      <c r="E1">
        <v>4</v>
      </c>
      <c r="F1">
        <v>5</v>
      </c>
    </row>
    <row r="2" spans="1:12" x14ac:dyDescent="0.2">
      <c r="A2" t="s">
        <v>21</v>
      </c>
    </row>
    <row r="3" spans="1:12" x14ac:dyDescent="0.2">
      <c r="A3">
        <v>2021</v>
      </c>
      <c r="B3" s="9">
        <f>'Miil Projection'!B39</f>
        <v>-10.911145999794826</v>
      </c>
      <c r="C3" s="9">
        <f>'Miil Projection'!B45</f>
        <v>-10.911145999794826</v>
      </c>
      <c r="D3" s="9">
        <f>'Miil Projection'!B51</f>
        <v>-10.911145999794826</v>
      </c>
      <c r="E3" s="9">
        <f>'Miil Projection'!B57</f>
        <v>-10.911145999794826</v>
      </c>
      <c r="F3" s="9">
        <f>'Miil Projection'!B63</f>
        <v>-10.911145999794826</v>
      </c>
    </row>
    <row r="4" spans="1:12" x14ac:dyDescent="0.2">
      <c r="A4">
        <v>2022</v>
      </c>
      <c r="B4" s="9">
        <f>'Miil Projection'!C39</f>
        <v>-105872.40678818175</v>
      </c>
      <c r="C4" s="11">
        <f>'Miil Projection'!C45</f>
        <v>-84555.286788181867</v>
      </c>
      <c r="D4" s="11">
        <f>'Miil Projection'!C51</f>
        <v>-63238.166788181756</v>
      </c>
      <c r="E4" s="11">
        <f>'Miil Projection'!C57</f>
        <v>-41921.046788181877</v>
      </c>
      <c r="F4" s="11">
        <f>'Miil Projection'!C63</f>
        <v>-31262.486788181821</v>
      </c>
      <c r="G4" s="10"/>
      <c r="H4" s="10"/>
      <c r="I4" s="10"/>
      <c r="J4" s="10"/>
      <c r="K4" s="10"/>
      <c r="L4" s="10"/>
    </row>
    <row r="5" spans="1:12" x14ac:dyDescent="0.2">
      <c r="A5">
        <v>2023</v>
      </c>
      <c r="B5" s="9">
        <f>'Miil Projection'!D39</f>
        <v>-77517.280855966033</v>
      </c>
      <c r="C5" s="11">
        <f>'Miil Projection'!D45</f>
        <v>-31898.644055966288</v>
      </c>
      <c r="D5" s="11">
        <f>'Miil Projection'!D51</f>
        <v>12867.307944033761</v>
      </c>
      <c r="E5" s="11">
        <f>'Miil Projection'!D57</f>
        <v>56780.575144033646</v>
      </c>
      <c r="F5" s="11">
        <f>'Miil Projection'!D63</f>
        <v>78417.451944033848</v>
      </c>
      <c r="G5" s="11"/>
      <c r="H5" s="11"/>
      <c r="I5" s="11"/>
      <c r="J5" s="11"/>
      <c r="K5" s="11"/>
      <c r="L5" s="11"/>
    </row>
    <row r="6" spans="1:12" x14ac:dyDescent="0.2">
      <c r="A6">
        <v>2024</v>
      </c>
      <c r="B6" s="9">
        <f>'Miil Projection'!E39</f>
        <v>-152110.14715996594</v>
      </c>
      <c r="C6" s="11">
        <f>'Miil Projection'!E45</f>
        <v>-103754.39215196623</v>
      </c>
      <c r="D6" s="11">
        <f>'Miil Projection'!E51</f>
        <v>-33245.886039966252</v>
      </c>
      <c r="E6" s="11">
        <f>'Miil Projection'!E57</f>
        <v>34602.243496033596</v>
      </c>
      <c r="F6" s="11">
        <f>'Miil Projection'!E63</f>
        <v>67544.654888033867</v>
      </c>
      <c r="G6" s="11"/>
      <c r="H6" s="11"/>
      <c r="I6" s="11"/>
      <c r="J6" s="11"/>
      <c r="K6" s="11"/>
      <c r="L6" s="11"/>
    </row>
    <row r="7" spans="1:12" x14ac:dyDescent="0.2">
      <c r="A7">
        <v>2025</v>
      </c>
      <c r="B7" s="9">
        <f>'Miil Projection'!F39</f>
        <v>-81788.535011370201</v>
      </c>
      <c r="C7" s="11">
        <f>'Miil Projection'!F45</f>
        <v>-43709.50774993049</v>
      </c>
      <c r="D7" s="11">
        <f>'Miil Projection'!F51</f>
        <v>55008.369600469479</v>
      </c>
      <c r="E7" s="11">
        <f>'Miil Projection'!F57</f>
        <v>148192.32259886921</v>
      </c>
      <c r="F7" s="11">
        <f>'Miil Projection'!F63</f>
        <v>192775.10724526946</v>
      </c>
      <c r="G7" s="11"/>
      <c r="H7" s="11"/>
      <c r="I7" s="11"/>
      <c r="J7" s="11"/>
      <c r="K7" s="11"/>
      <c r="L7" s="11"/>
    </row>
    <row r="8" spans="1:12" x14ac:dyDescent="0.2">
      <c r="A8">
        <v>2026</v>
      </c>
      <c r="B8" s="9">
        <f>'Miil Projection'!G39</f>
        <v>-150973.41850833013</v>
      </c>
      <c r="C8" s="9">
        <f>'Miil Projection'!G45</f>
        <v>-124446.62631059601</v>
      </c>
      <c r="D8" s="11">
        <f>'Miil Projection'!G51</f>
        <v>5132.3389873751439</v>
      </c>
      <c r="E8" s="11">
        <f>'Miil Projection'!G57</f>
        <v>125117.98635229003</v>
      </c>
      <c r="F8" s="11">
        <f>'Miil Projection'!G63</f>
        <v>181683.76696844376</v>
      </c>
    </row>
    <row r="9" spans="1:12" x14ac:dyDescent="0.2">
      <c r="A9">
        <v>2027</v>
      </c>
      <c r="B9" s="9">
        <f>'Miil Projection'!H39</f>
        <v>-55494.350308380555</v>
      </c>
      <c r="C9" s="9">
        <f>'Miil Projection'!H45</f>
        <v>-56433.601647505537</v>
      </c>
      <c r="D9" s="11">
        <f>'Miil Projection'!H51</f>
        <v>106855.63748715282</v>
      </c>
      <c r="E9" s="11">
        <f>'Miil Projection'!H57</f>
        <v>255176.53371817525</v>
      </c>
      <c r="F9" s="11">
        <f>'Miil Projection'!H63</f>
        <v>324075.88362624589</v>
      </c>
    </row>
    <row r="10" spans="1:12" x14ac:dyDescent="0.2">
      <c r="A10">
        <v>2028</v>
      </c>
      <c r="B10" s="9">
        <f>'Miil Projection'!I39</f>
        <v>-115934.26453132485</v>
      </c>
      <c r="C10" s="9">
        <f>'Miil Projection'!I45</f>
        <v>-147149.82806226937</v>
      </c>
      <c r="D10" s="11">
        <f>'Miil Projection'!I51</f>
        <v>52909.722776029957</v>
      </c>
      <c r="E10" s="11">
        <f>'Miil Projection'!J57</f>
        <v>379459.03089726716</v>
      </c>
      <c r="F10" s="11">
        <f>'Miil Projection'!I63</f>
        <v>312761.60740985605</v>
      </c>
    </row>
    <row r="11" spans="1:12" x14ac:dyDescent="0.2">
      <c r="A11">
        <v>2029</v>
      </c>
      <c r="B11" s="9">
        <f>'Miil Projection'!J39</f>
        <v>9698.3092043714132</v>
      </c>
      <c r="C11" s="9">
        <f>'Miil Projection'!J45</f>
        <v>-70533.321232326329</v>
      </c>
      <c r="D11" s="11">
        <f>'Miil Projection'!J51</f>
        <v>169581.67830605502</v>
      </c>
      <c r="E11" s="11">
        <f>'Miil Projection'!J57</f>
        <v>379459.03089726716</v>
      </c>
      <c r="F11" s="11">
        <f>'Miil Projection'!J63</f>
        <v>474109.89526089514</v>
      </c>
    </row>
    <row r="12" spans="1:12" x14ac:dyDescent="0.2">
      <c r="A12">
        <v>2030</v>
      </c>
      <c r="B12" s="9">
        <f>'Miil Projection'!K39</f>
        <v>-58074.872638374334</v>
      </c>
      <c r="C12" s="9">
        <f>'Miil Projection'!K45</f>
        <v>-191677.82798798732</v>
      </c>
      <c r="D12" s="11">
        <f>'Miil Projection'!K51</f>
        <v>92018.022198472172</v>
      </c>
      <c r="E12" s="11">
        <f>'Miil Projection'!K57</f>
        <v>335266.87251728377</v>
      </c>
      <c r="F12" s="11">
        <f>'Miil Projection'!K63</f>
        <v>443352.44733652356</v>
      </c>
    </row>
    <row r="16" spans="1:12" x14ac:dyDescent="0.2">
      <c r="A16" t="s">
        <v>53</v>
      </c>
      <c r="B16">
        <v>1</v>
      </c>
      <c r="C16">
        <v>2</v>
      </c>
      <c r="D16">
        <v>3</v>
      </c>
      <c r="E16">
        <v>4</v>
      </c>
      <c r="F16">
        <v>5</v>
      </c>
    </row>
    <row r="17" spans="1:6" x14ac:dyDescent="0.2">
      <c r="A17" t="s">
        <v>21</v>
      </c>
    </row>
    <row r="18" spans="1:6" x14ac:dyDescent="0.2">
      <c r="A18">
        <v>2021</v>
      </c>
      <c r="B18" s="9">
        <f>'Miil Projection'!B40</f>
        <v>5137.3427645454649</v>
      </c>
      <c r="C18" s="9">
        <f>'Miil Projection'!B46</f>
        <v>5137.3427645454649</v>
      </c>
      <c r="D18" s="9">
        <f>'Miil Projection'!B52</f>
        <v>5137.3427645454649</v>
      </c>
      <c r="E18" s="9">
        <f>'Miil Projection'!B58</f>
        <v>5137.3427645454649</v>
      </c>
      <c r="F18" s="9">
        <f>'Miil Projection'!B64</f>
        <v>5137.3427645454649</v>
      </c>
    </row>
    <row r="19" spans="1:6" x14ac:dyDescent="0.2">
      <c r="A19">
        <v>2022</v>
      </c>
      <c r="B19" s="9">
        <f>'Miil Projection'!C40</f>
        <v>-87582.141630839091</v>
      </c>
      <c r="C19" s="11">
        <f>'Miil Projection'!C46</f>
        <v>-66265.021630839212</v>
      </c>
      <c r="D19" s="11">
        <f>'Miil Projection'!C52</f>
        <v>-44947.9016308391</v>
      </c>
      <c r="E19" s="11">
        <f>'Miil Projection'!C58</f>
        <v>-23630.781630839221</v>
      </c>
      <c r="F19" s="11">
        <f>'Miil Projection'!C64</f>
        <v>-12972.221630839165</v>
      </c>
    </row>
    <row r="20" spans="1:6" x14ac:dyDescent="0.2">
      <c r="A20">
        <v>2023</v>
      </c>
      <c r="B20" s="9">
        <f>'Miil Projection'!D40</f>
        <v>-42024.996714323061</v>
      </c>
      <c r="C20" s="11">
        <f>'Miil Projection'!D46</f>
        <v>3593.640085676685</v>
      </c>
      <c r="D20" s="11">
        <f>'Miil Projection'!D52</f>
        <v>48359.592085676733</v>
      </c>
      <c r="E20" s="11">
        <f>'Miil Projection'!D58</f>
        <v>92272.859285676619</v>
      </c>
      <c r="F20" s="11">
        <f>'Miil Projection'!D64</f>
        <v>113909.73608567682</v>
      </c>
    </row>
    <row r="21" spans="1:6" x14ac:dyDescent="0.2">
      <c r="A21">
        <v>2024</v>
      </c>
      <c r="B21" s="9">
        <f>'Miil Projection'!E40</f>
        <v>-116617.86301832297</v>
      </c>
      <c r="C21" s="11">
        <f>'Miil Projection'!E46</f>
        <v>-68262.108010323253</v>
      </c>
      <c r="D21" s="11">
        <f>'Miil Projection'!E52</f>
        <v>2246.3981016767211</v>
      </c>
      <c r="E21" s="11">
        <f>'Miil Projection'!E58</f>
        <v>70094.527637676569</v>
      </c>
      <c r="F21" s="11">
        <f>'Miil Projection'!E64</f>
        <v>103036.93902967684</v>
      </c>
    </row>
    <row r="22" spans="1:6" x14ac:dyDescent="0.2">
      <c r="A22">
        <v>2025</v>
      </c>
      <c r="B22" s="9">
        <f>'Miil Projection'!F40</f>
        <v>-17089.47392095509</v>
      </c>
      <c r="C22" s="11">
        <f>'Miil Projection'!F46</f>
        <v>20989.553340484621</v>
      </c>
      <c r="D22" s="11">
        <f>'Miil Projection'!F52</f>
        <v>119707.43069088459</v>
      </c>
      <c r="E22" s="11">
        <f>'Miil Projection'!F58</f>
        <v>212891.38368928432</v>
      </c>
      <c r="F22" s="11">
        <f>'Miil Projection'!F64</f>
        <v>257474.16833568458</v>
      </c>
    </row>
    <row r="23" spans="1:6" x14ac:dyDescent="0.2">
      <c r="A23">
        <v>2026</v>
      </c>
      <c r="B23" s="9">
        <f>'Miil Projection'!G40</f>
        <v>-86274.357417915016</v>
      </c>
      <c r="C23" s="9">
        <f>'Miil Projection'!G46</f>
        <v>-59747.565220180899</v>
      </c>
      <c r="D23" s="11">
        <f>'Miil Projection'!G52</f>
        <v>69831.400077790255</v>
      </c>
      <c r="E23" s="11">
        <f>'Miil Projection'!G58</f>
        <v>189817.04744270514</v>
      </c>
      <c r="F23" s="11">
        <f>'Miil Projection'!G64</f>
        <v>246382.82805885887</v>
      </c>
    </row>
    <row r="24" spans="1:6" x14ac:dyDescent="0.2">
      <c r="A24">
        <v>2027</v>
      </c>
      <c r="B24" s="9">
        <f>'Miil Projection'!H40</f>
        <v>44853.585065473104</v>
      </c>
      <c r="C24" s="9">
        <f>'Miil Projection'!H46</f>
        <v>43914.333726348123</v>
      </c>
      <c r="D24" s="11">
        <f>'Miil Projection'!H52</f>
        <v>207203.57286100648</v>
      </c>
      <c r="E24" s="11">
        <f>'Miil Projection'!H58</f>
        <v>355524.46909202891</v>
      </c>
      <c r="F24" s="11">
        <f>'Miil Projection'!H64</f>
        <v>424423.81900009955</v>
      </c>
    </row>
    <row r="25" spans="1:6" x14ac:dyDescent="0.2">
      <c r="A25">
        <v>2028</v>
      </c>
      <c r="B25" s="9">
        <f>'Miil Projection'!I40</f>
        <v>-15586.329157471191</v>
      </c>
      <c r="C25" s="9">
        <f>'Miil Projection'!I46</f>
        <v>-46801.892688415712</v>
      </c>
      <c r="D25" s="11">
        <f>'Miil Projection'!I52</f>
        <v>153257.65814988362</v>
      </c>
      <c r="E25" s="11">
        <f>'Miil Projection'!I58</f>
        <v>331517.92966108792</v>
      </c>
      <c r="F25" s="11">
        <f>'Miil Projection'!I64</f>
        <v>413109.54278370971</v>
      </c>
    </row>
    <row r="26" spans="1:6" x14ac:dyDescent="0.2">
      <c r="A26">
        <v>2029</v>
      </c>
      <c r="B26" s="9">
        <f>'Miil Projection'!J40</f>
        <v>153299.61159391957</v>
      </c>
      <c r="C26" s="9">
        <f>'Miil Projection'!J46</f>
        <v>73067.981157221831</v>
      </c>
      <c r="D26" s="11">
        <f>'Miil Projection'!J52</f>
        <v>313182.98069560318</v>
      </c>
      <c r="E26" s="11">
        <f>'Miil Projection'!J58</f>
        <v>523060.33328681532</v>
      </c>
      <c r="F26" s="11">
        <f>'Miil Projection'!J64</f>
        <v>617711.1976504433</v>
      </c>
    </row>
    <row r="27" spans="1:6" x14ac:dyDescent="0.2">
      <c r="A27">
        <v>2030</v>
      </c>
      <c r="B27" s="9">
        <f>'Miil Projection'!K40</f>
        <v>93967.940226983046</v>
      </c>
      <c r="C27" s="9">
        <f>'Miil Projection'!K46</f>
        <v>-39635.015122629935</v>
      </c>
      <c r="D27" s="11">
        <f>'Miil Projection'!K52</f>
        <v>244060.83506382955</v>
      </c>
      <c r="E27" s="11">
        <f>'Miil Projection'!K58</f>
        <v>487309.68538264115</v>
      </c>
      <c r="F27" s="11">
        <f>'Miil Projection'!K64</f>
        <v>595395.26020188094</v>
      </c>
    </row>
    <row r="38" spans="4:4" ht="17" x14ac:dyDescent="0.2">
      <c r="D38" s="12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Sheet1</vt:lpstr>
      <vt:lpstr>VRP</vt:lpstr>
      <vt:lpstr>Inflation</vt:lpstr>
      <vt:lpstr>VRP Graph Inputs</vt:lpstr>
      <vt:lpstr>Miil Projection</vt:lpstr>
      <vt:lpstr>Mill Projection Graph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Iain Irwin-Powell</cp:lastModifiedBy>
  <cp:revision/>
  <dcterms:created xsi:type="dcterms:W3CDTF">2022-05-29T16:21:47Z</dcterms:created>
  <dcterms:modified xsi:type="dcterms:W3CDTF">2022-06-22T01:35:03Z</dcterms:modified>
  <cp:category/>
  <cp:contentStatus/>
</cp:coreProperties>
</file>