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cuments\Nederland Fire's Documents\Kathy\Board Meeting\2022 Board Meetings\"/>
    </mc:Choice>
  </mc:AlternateContent>
  <xr:revisionPtr revIDLastSave="0" documentId="13_ncr:1_{7589F8A0-C7AF-440A-A549-CB88668D960E}" xr6:coauthVersionLast="47" xr6:coauthVersionMax="47" xr10:uidLastSave="{00000000-0000-0000-0000-000000000000}"/>
  <bookViews>
    <workbookView xWindow="25080" yWindow="-120" windowWidth="29040" windowHeight="15840" firstSheet="2" activeTab="5" xr2:uid="{86ED2E99-E2DE-477D-92A9-DC5E6E41748D}"/>
  </bookViews>
  <sheets>
    <sheet name="Check Register" sheetId="4" r:id="rId1"/>
    <sheet name="Fund Balance Worksheet" sheetId="1" r:id="rId2"/>
    <sheet name="Quickbooks Bal Sheet" sheetId="2" r:id="rId3"/>
    <sheet name="Jan Balance Sheet" sheetId="3" r:id="rId4"/>
    <sheet name="Jan I&amp;E" sheetId="5" r:id="rId5"/>
    <sheet name="Jan Ledger" sheetId="7" r:id="rId6"/>
    <sheet name="BVA" sheetId="6" r:id="rId7"/>
  </sheets>
  <definedNames>
    <definedName name="_xlnm.Print_Titles" localSheetId="6">BVA!$A:$I,BVA!$1:$2</definedName>
    <definedName name="_xlnm.Print_Titles" localSheetId="0">'Check Register'!$A:$A,'Check Register'!$1:$1</definedName>
    <definedName name="_xlnm.Print_Titles" localSheetId="3">'Jan Balance Sheet'!$A:$G,'Jan Balance Sheet'!$1:$1</definedName>
    <definedName name="_xlnm.Print_Titles" localSheetId="4">'Jan I&amp;E'!$A:$I,'Jan I&amp;E'!$1:$2</definedName>
    <definedName name="_xlnm.Print_Titles" localSheetId="5">'Jan Ledger'!$A:$F,'Jan Ledger'!$1:$1</definedName>
    <definedName name="QB_COLUMN_1" localSheetId="0" hidden="1">'Check Register'!$B$1</definedName>
    <definedName name="QB_COLUMN_1" localSheetId="5" hidden="1">'Jan Ledger'!$G$1</definedName>
    <definedName name="QB_COLUMN_17" localSheetId="5" hidden="1">'Jan Ledger'!$S$1</definedName>
    <definedName name="QB_COLUMN_19" localSheetId="5" hidden="1">'Jan Ledger'!$U$1</definedName>
    <definedName name="QB_COLUMN_20" localSheetId="5" hidden="1">'Jan Ledger'!$W$1</definedName>
    <definedName name="QB_COLUMN_22100" localSheetId="4" hidden="1">'Jan I&amp;E'!$J$1</definedName>
    <definedName name="QB_COLUMN_29" localSheetId="3" hidden="1">'Jan Balance Sheet'!$H$1</definedName>
    <definedName name="QB_COLUMN_3" localSheetId="0" hidden="1">'Check Register'!$D$1</definedName>
    <definedName name="QB_COLUMN_3" localSheetId="5" hidden="1">'Jan Ledger'!$I$1</definedName>
    <definedName name="QB_COLUMN_30" localSheetId="0" hidden="1">'Check Register'!$N$1</definedName>
    <definedName name="QB_COLUMN_30" localSheetId="5" hidden="1">'Jan Ledger'!$Y$1</definedName>
    <definedName name="QB_COLUMN_31" localSheetId="5" hidden="1">'Jan Ledger'!$AA$1</definedName>
    <definedName name="QB_COLUMN_4" localSheetId="0" hidden="1">'Check Register'!$F$1</definedName>
    <definedName name="QB_COLUMN_4" localSheetId="5" hidden="1">'Jan Ledger'!$K$1</definedName>
    <definedName name="QB_COLUMN_423010" localSheetId="4" hidden="1">'Jan I&amp;E'!$N$1</definedName>
    <definedName name="QB_COLUMN_5" localSheetId="0" hidden="1">'Check Register'!$H$1</definedName>
    <definedName name="QB_COLUMN_5" localSheetId="5" hidden="1">'Jan Ledger'!$M$1</definedName>
    <definedName name="QB_COLUMN_59200" localSheetId="6" hidden="1">BVA!$J$2</definedName>
    <definedName name="QB_COLUMN_59202" localSheetId="4" hidden="1">'Jan I&amp;E'!$J$2</definedName>
    <definedName name="QB_COLUMN_59300" localSheetId="4" hidden="1">'Jan I&amp;E'!$R$2</definedName>
    <definedName name="QB_COLUMN_63620" localSheetId="6" hidden="1">BVA!$N$2</definedName>
    <definedName name="QB_COLUMN_63620" localSheetId="4" hidden="1">'Jan I&amp;E'!$V$2</definedName>
    <definedName name="QB_COLUMN_63622" localSheetId="4" hidden="1">'Jan I&amp;E'!$N$2</definedName>
    <definedName name="QB_COLUMN_64430" localSheetId="6" hidden="1">BVA!$P$2</definedName>
    <definedName name="QB_COLUMN_64430" localSheetId="4" hidden="1">'Jan I&amp;E'!$X$2</definedName>
    <definedName name="QB_COLUMN_64432" localSheetId="4" hidden="1">'Jan I&amp;E'!$P$2</definedName>
    <definedName name="QB_COLUMN_7" localSheetId="0" hidden="1">'Check Register'!$J$1</definedName>
    <definedName name="QB_COLUMN_7" localSheetId="5" hidden="1">'Jan Ledger'!$O$1</definedName>
    <definedName name="QB_COLUMN_76210" localSheetId="6" hidden="1">BVA!$L$2</definedName>
    <definedName name="QB_COLUMN_76212" localSheetId="4" hidden="1">'Jan I&amp;E'!$L$2</definedName>
    <definedName name="QB_COLUMN_76310" localSheetId="4" hidden="1">'Jan I&amp;E'!$T$2</definedName>
    <definedName name="QB_COLUMN_8" localSheetId="0" hidden="1">'Check Register'!$L$1</definedName>
    <definedName name="QB_COLUMN_8" localSheetId="5" hidden="1">'Jan Ledger'!$Q$1</definedName>
    <definedName name="QB_DATA_0" localSheetId="6" hidden="1">BVA!$5:$5,BVA!$6:$6,BVA!$7:$7,BVA!$9:$9,BVA!$10:$10,BVA!$11:$11,BVA!$12:$12,BVA!$13:$13,BVA!$14:$14,BVA!$15:$15,BVA!$16:$16,BVA!$22:$22,BVA!$24:$24,BVA!$25:$25,BVA!$28:$28,BVA!$29:$29</definedName>
    <definedName name="QB_DATA_0" localSheetId="0" hidden="1">'Check Register'!$3:$3,'Check Register'!$4:$4,'Check Register'!$5:$5,'Check Register'!$6:$6,'Check Register'!$7:$7,'Check Register'!$8:$8,'Check Register'!$9:$9,'Check Register'!$10:$10,'Check Register'!$11:$11,'Check Register'!$12:$12,'Check Register'!$13:$13,'Check Register'!$14:$14,'Check Register'!$15:$15,'Check Register'!$16:$16,'Check Register'!$17:$17,'Check Register'!$18:$18</definedName>
    <definedName name="QB_DATA_0" localSheetId="3" hidden="1">'Jan Balance Sheet'!$6:$6,'Jan Balance Sheet'!$7:$7,'Jan Balance Sheet'!$8:$8,'Jan Balance Sheet'!$12:$12,'Jan Balance Sheet'!$13:$13,'Jan Balance Sheet'!$17:$17,'Jan Balance Sheet'!$18:$18,'Jan Balance Sheet'!$19:$19,'Jan Balance Sheet'!$20:$20,'Jan Balance Sheet'!$21:$21,'Jan Balance Sheet'!$22:$22,'Jan Balance Sheet'!$23:$23,'Jan Balance Sheet'!$24:$24,'Jan Balance Sheet'!$25:$25,'Jan Balance Sheet'!$32:$32,'Jan Balance Sheet'!$35:$35</definedName>
    <definedName name="QB_DATA_0" localSheetId="4" hidden="1">'Jan I&amp;E'!$5:$5,'Jan I&amp;E'!$6:$6,'Jan I&amp;E'!$7:$7,'Jan I&amp;E'!$9:$9,'Jan I&amp;E'!$10:$10,'Jan I&amp;E'!$11:$11,'Jan I&amp;E'!$12:$12,'Jan I&amp;E'!$13:$13,'Jan I&amp;E'!$14:$14,'Jan I&amp;E'!$15:$15,'Jan I&amp;E'!$16:$16,'Jan I&amp;E'!$22:$22,'Jan I&amp;E'!$24:$24,'Jan I&amp;E'!$25:$25,'Jan I&amp;E'!$28:$28,'Jan I&amp;E'!$29:$29</definedName>
    <definedName name="QB_DATA_0" localSheetId="5" hidden="1">'Jan Ledger'!$3:$3,'Jan Ledger'!$4:$4,'Jan Ledger'!$7:$7,'Jan Ledger'!$8:$8,'Jan Ledger'!$9:$9,'Jan Ledger'!$12:$12,'Jan Ledger'!$13:$13,'Jan Ledger'!$14:$14,'Jan Ledger'!$18:$18,'Jan Ledger'!$19:$19,'Jan Ledger'!$22:$22,'Jan Ledger'!$23:$23,'Jan Ledger'!$26:$26,'Jan Ledger'!$27:$27,'Jan Ledger'!$30:$30,'Jan Ledger'!$31:$31</definedName>
    <definedName name="QB_DATA_1" localSheetId="6" hidden="1">BVA!$30:$30,BVA!$31:$31,BVA!$32:$32,BVA!$33:$33,BVA!$35:$35,BVA!$37:$37,BVA!$38:$38,BVA!$39:$39,BVA!$40:$40,BVA!$42:$42,BVA!$43:$43,BVA!$45:$45,BVA!$48:$48,BVA!$49:$49,BVA!$50:$50,BVA!$51:$51</definedName>
    <definedName name="QB_DATA_1" localSheetId="0" hidden="1">'Check Register'!$19:$19,'Check Register'!$20:$20,'Check Register'!$21:$21,'Check Register'!$22:$22,'Check Register'!$23:$23,'Check Register'!$24:$24,'Check Register'!$25:$25,'Check Register'!$26:$26,'Check Register'!$27:$27,'Check Register'!$28:$28,'Check Register'!$29:$29,'Check Register'!$30:$30,'Check Register'!$31:$31,'Check Register'!$32:$32,'Check Register'!$33:$33,'Check Register'!$34:$34</definedName>
    <definedName name="QB_DATA_1" localSheetId="3" hidden="1">'Jan Balance Sheet'!$36:$36,'Jan Balance Sheet'!$39:$39,'Jan Balance Sheet'!$41:$41,'Jan Balance Sheet'!$44:$44,'Jan Balance Sheet'!$45:$45,'Jan Balance Sheet'!$47:$47,'Jan Balance Sheet'!$48:$48,'Jan Balance Sheet'!$51:$51,'Jan Balance Sheet'!$52:$52,'Jan Balance Sheet'!$54:$54,'Jan Balance Sheet'!$55:$55,'Jan Balance Sheet'!$56:$56,'Jan Balance Sheet'!$59:$59,'Jan Balance Sheet'!$60:$60,'Jan Balance Sheet'!$66:$66,'Jan Balance Sheet'!$68:$68</definedName>
    <definedName name="QB_DATA_1" localSheetId="4" hidden="1">'Jan I&amp;E'!$30:$30,'Jan I&amp;E'!$31:$31,'Jan I&amp;E'!$32:$32,'Jan I&amp;E'!$33:$33,'Jan I&amp;E'!$35:$35,'Jan I&amp;E'!$37:$37,'Jan I&amp;E'!$38:$38,'Jan I&amp;E'!$39:$39,'Jan I&amp;E'!$40:$40,'Jan I&amp;E'!$42:$42,'Jan I&amp;E'!$43:$43,'Jan I&amp;E'!$45:$45,'Jan I&amp;E'!$48:$48,'Jan I&amp;E'!$49:$49,'Jan I&amp;E'!$50:$50,'Jan I&amp;E'!$51:$51</definedName>
    <definedName name="QB_DATA_1" localSheetId="5" hidden="1">'Jan Ledger'!$34:$34,'Jan Ledger'!$35:$35,'Jan Ledger'!$36:$36,'Jan Ledger'!$37:$37,'Jan Ledger'!$40:$40,'Jan Ledger'!$41:$41,'Jan Ledger'!$42:$42,'Jan Ledger'!$43:$43,'Jan Ledger'!$44:$44,'Jan Ledger'!$45:$45,'Jan Ledger'!$46:$46,'Jan Ledger'!$47:$47,'Jan Ledger'!$50:$50,'Jan Ledger'!$51:$51,'Jan Ledger'!$57:$57,'Jan Ledger'!$58:$58</definedName>
    <definedName name="QB_DATA_10" localSheetId="5" hidden="1">'Jan Ledger'!$290:$290,'Jan Ledger'!$291:$291,'Jan Ledger'!$292:$292,'Jan Ledger'!$295:$295,'Jan Ledger'!$301:$301,'Jan Ledger'!$304:$304,'Jan Ledger'!$305:$305,'Jan Ledger'!$306:$306,'Jan Ledger'!$311:$311,'Jan Ledger'!$314:$314,'Jan Ledger'!$317:$317,'Jan Ledger'!$320:$320,'Jan Ledger'!$321:$321,'Jan Ledger'!$324:$324,'Jan Ledger'!$327:$327,'Jan Ledger'!$328:$328</definedName>
    <definedName name="QB_DATA_11" localSheetId="5" hidden="1">'Jan Ledger'!$329:$329,'Jan Ledger'!$335:$335,'Jan Ledger'!$336:$336,'Jan Ledger'!$341:$341,'Jan Ledger'!$342:$342,'Jan Ledger'!$345:$345,'Jan Ledger'!$346:$346,'Jan Ledger'!$353:$353,'Jan Ledger'!$354:$354,'Jan Ledger'!$355:$355,'Jan Ledger'!$358:$358,'Jan Ledger'!$361:$361,'Jan Ledger'!$362:$362,'Jan Ledger'!$363:$363,'Jan Ledger'!$364:$364,'Jan Ledger'!$368:$368</definedName>
    <definedName name="QB_DATA_12" localSheetId="5" hidden="1">'Jan Ledger'!$369:$369,'Jan Ledger'!$370:$370,'Jan Ledger'!$371:$371,'Jan Ledger'!$372:$372,'Jan Ledger'!$373:$373,'Jan Ledger'!$377:$377,'Jan Ledger'!$378:$378,'Jan Ledger'!$379:$379,'Jan Ledger'!$380:$380,'Jan Ledger'!$381:$381,'Jan Ledger'!$382:$382,'Jan Ledger'!$386:$386,'Jan Ledger'!$392:$392,'Jan Ledger'!$393:$393</definedName>
    <definedName name="QB_DATA_2" localSheetId="6" hidden="1">BVA!$52:$52,BVA!$53:$53,BVA!$55:$55,BVA!$56:$56,BVA!$57:$57,BVA!$58:$58,BVA!$59:$59,BVA!$60:$60,BVA!$63:$63,BVA!$64:$64,BVA!$65:$65,BVA!$66:$66,BVA!$67:$67,BVA!$68:$68,BVA!$69:$69,BVA!$70:$70</definedName>
    <definedName name="QB_DATA_2" localSheetId="0" hidden="1">'Check Register'!$35:$35,'Check Register'!$36:$36,'Check Register'!$37:$37,'Check Register'!$38:$38,'Check Register'!$39:$39,'Check Register'!$40:$40,'Check Register'!$41:$41,'Check Register'!$42:$42,'Check Register'!$43:$43,'Check Register'!$44:$44,'Check Register'!$45:$45,'Check Register'!$46:$46,'Check Register'!$47:$47,'Check Register'!$48:$48,'Check Register'!$49:$49,'Check Register'!$50:$50</definedName>
    <definedName name="QB_DATA_2" localSheetId="3" hidden="1">'Jan Balance Sheet'!$69:$69,'Jan Balance Sheet'!$70:$70,'Jan Balance Sheet'!$71:$71,'Jan Balance Sheet'!$72:$72,'Jan Balance Sheet'!$73:$73,'Jan Balance Sheet'!$75:$75,'Jan Balance Sheet'!$76:$76,'Jan Balance Sheet'!$77:$77</definedName>
    <definedName name="QB_DATA_2" localSheetId="4" hidden="1">'Jan I&amp;E'!$52:$52,'Jan I&amp;E'!$54:$54,'Jan I&amp;E'!$55:$55,'Jan I&amp;E'!$56:$56,'Jan I&amp;E'!$57:$57,'Jan I&amp;E'!$58:$58,'Jan I&amp;E'!$59:$59,'Jan I&amp;E'!$62:$62,'Jan I&amp;E'!$63:$63,'Jan I&amp;E'!$64:$64,'Jan I&amp;E'!$65:$65,'Jan I&amp;E'!$66:$66,'Jan I&amp;E'!$67:$67,'Jan I&amp;E'!$68:$68,'Jan I&amp;E'!$69:$69,'Jan I&amp;E'!$72:$72</definedName>
    <definedName name="QB_DATA_2" localSheetId="5" hidden="1">'Jan Ledger'!$61:$61,'Jan Ledger'!$62:$62,'Jan Ledger'!$67:$67,'Jan Ledger'!$68:$68,'Jan Ledger'!$69:$69,'Jan Ledger'!$70:$70,'Jan Ledger'!$73:$73,'Jan Ledger'!$74:$74,'Jan Ledger'!$75:$75,'Jan Ledger'!$76:$76,'Jan Ledger'!$77:$77,'Jan Ledger'!$78:$78,'Jan Ledger'!$83:$83,'Jan Ledger'!$87:$87,'Jan Ledger'!$88:$88,'Jan Ledger'!$89:$89</definedName>
    <definedName name="QB_DATA_3" localSheetId="6" hidden="1">BVA!$73:$73,BVA!$74:$74,BVA!$75:$75,BVA!$78:$78,BVA!$79:$79,BVA!$81:$81,BVA!$82:$82,BVA!$83:$83,BVA!$87:$87,BVA!$88:$88,BVA!$89:$89,BVA!$90:$90,BVA!$93:$93,BVA!$94:$94,BVA!$95:$95,BVA!$96:$96</definedName>
    <definedName name="QB_DATA_3" localSheetId="0" hidden="1">'Check Register'!$51:$51,'Check Register'!$52:$52,'Check Register'!$53:$53,'Check Register'!$54:$54,'Check Register'!$55:$55,'Check Register'!$56:$56,'Check Register'!$57:$57,'Check Register'!$58:$58,'Check Register'!$59:$59,'Check Register'!$60:$60,'Check Register'!$61:$61,'Check Register'!$62:$62,'Check Register'!$63:$63,'Check Register'!$64:$64,'Check Register'!$65:$65,'Check Register'!$66:$66</definedName>
    <definedName name="QB_DATA_3" localSheetId="4" hidden="1">'Jan I&amp;E'!$73:$73,'Jan I&amp;E'!$74:$74,'Jan I&amp;E'!$77:$77,'Jan I&amp;E'!$78:$78,'Jan I&amp;E'!$80:$80,'Jan I&amp;E'!$81:$81,'Jan I&amp;E'!$85:$85,'Jan I&amp;E'!$86:$86,'Jan I&amp;E'!$87:$87,'Jan I&amp;E'!$88:$88,'Jan I&amp;E'!$91:$91,'Jan I&amp;E'!$92:$92,'Jan I&amp;E'!$93:$93,'Jan I&amp;E'!$94:$94,'Jan I&amp;E'!$95:$95,'Jan I&amp;E'!$98:$98</definedName>
    <definedName name="QB_DATA_3" localSheetId="5" hidden="1">'Jan Ledger'!$90:$90,'Jan Ledger'!$91:$91,'Jan Ledger'!$92:$92,'Jan Ledger'!$93:$93,'Jan Ledger'!$94:$94,'Jan Ledger'!$95:$95,'Jan Ledger'!$98:$98,'Jan Ledger'!$99:$99,'Jan Ledger'!$100:$100,'Jan Ledger'!$101:$101,'Jan Ledger'!$102:$102,'Jan Ledger'!$103:$103,'Jan Ledger'!$104:$104,'Jan Ledger'!$108:$108,'Jan Ledger'!$113:$113,'Jan Ledger'!$114:$114</definedName>
    <definedName name="QB_DATA_4" localSheetId="6" hidden="1">BVA!$97:$97,BVA!$100:$100,BVA!$102:$102,BVA!$103:$103,BVA!$104:$104,BVA!$106:$106,BVA!$108:$108,BVA!$112:$112,BVA!$113:$113,BVA!$116:$116,BVA!$117:$117,BVA!$118:$118,BVA!$119:$119,BVA!$120:$120,BVA!$124:$124,BVA!$125:$125</definedName>
    <definedName name="QB_DATA_4" localSheetId="0" hidden="1">'Check Register'!$67:$67,'Check Register'!$68:$68,'Check Register'!$69:$69,'Check Register'!$70:$70,'Check Register'!$71:$71,'Check Register'!$72:$72,'Check Register'!$73:$73,'Check Register'!$74:$74,'Check Register'!$75:$75,'Check Register'!$76:$76,'Check Register'!$77:$77,'Check Register'!$78:$78,'Check Register'!$79:$79,'Check Register'!$80:$80,'Check Register'!$81:$81,'Check Register'!$82:$82</definedName>
    <definedName name="QB_DATA_4" localSheetId="4" hidden="1">'Jan I&amp;E'!$100:$100,'Jan I&amp;E'!$101:$101,'Jan I&amp;E'!$102:$102,'Jan I&amp;E'!$104:$104,'Jan I&amp;E'!$106:$106,'Jan I&amp;E'!$110:$110,'Jan I&amp;E'!$111:$111,'Jan I&amp;E'!$114:$114,'Jan I&amp;E'!$115:$115,'Jan I&amp;E'!$116:$116,'Jan I&amp;E'!$117:$117,'Jan I&amp;E'!$118:$118,'Jan I&amp;E'!$122:$122,'Jan I&amp;E'!$123:$123,'Jan I&amp;E'!$124:$124,'Jan I&amp;E'!$125:$125</definedName>
    <definedName name="QB_DATA_4" localSheetId="5" hidden="1">'Jan Ledger'!$117:$117,'Jan Ledger'!$120:$120,'Jan Ledger'!$124:$124,'Jan Ledger'!$125:$125,'Jan Ledger'!$126:$126,'Jan Ledger'!$127:$127,'Jan Ledger'!$128:$128,'Jan Ledger'!$129:$129,'Jan Ledger'!$130:$130,'Jan Ledger'!$131:$131,'Jan Ledger'!$132:$132,'Jan Ledger'!$135:$135,'Jan Ledger'!$138:$138,'Jan Ledger'!$139:$139,'Jan Ledger'!$142:$142,'Jan Ledger'!$143:$143</definedName>
    <definedName name="QB_DATA_5" localSheetId="6" hidden="1">BVA!$126:$126,BVA!$127:$127,BVA!$128:$128,BVA!$129:$129,BVA!$130:$130,BVA!$131:$131,BVA!$132:$132,BVA!$134:$134,BVA!$135:$135,BVA!$137:$137,BVA!$138:$138,BVA!$139:$139,BVA!$140:$140,BVA!$141:$141,BVA!$142:$142,BVA!$143:$143</definedName>
    <definedName name="QB_DATA_5" localSheetId="0" hidden="1">'Check Register'!$83:$83,'Check Register'!$84:$84,'Check Register'!$85:$85,'Check Register'!$86:$86,'Check Register'!$87:$87,'Check Register'!$88:$88,'Check Register'!$89:$89,'Check Register'!$90:$90,'Check Register'!$91:$91,'Check Register'!$92:$92,'Check Register'!$93:$93,'Check Register'!$94:$94,'Check Register'!$95:$95,'Check Register'!$96:$96</definedName>
    <definedName name="QB_DATA_5" localSheetId="4" hidden="1">'Jan I&amp;E'!$126:$126,'Jan I&amp;E'!$127:$127,'Jan I&amp;E'!$128:$128,'Jan I&amp;E'!$129:$129,'Jan I&amp;E'!$130:$130,'Jan I&amp;E'!$132:$132,'Jan I&amp;E'!$133:$133,'Jan I&amp;E'!$135:$135,'Jan I&amp;E'!$136:$136,'Jan I&amp;E'!$137:$137,'Jan I&amp;E'!$138:$138,'Jan I&amp;E'!$139:$139,'Jan I&amp;E'!$140:$140,'Jan I&amp;E'!$144:$144,'Jan I&amp;E'!$145:$145,'Jan I&amp;E'!$148:$148</definedName>
    <definedName name="QB_DATA_5" localSheetId="5" hidden="1">'Jan Ledger'!$146:$146,'Jan Ledger'!$147:$147,'Jan Ledger'!$150:$150,'Jan Ledger'!$151:$151,'Jan Ledger'!$152:$152,'Jan Ledger'!$157:$157,'Jan Ledger'!$158:$158,'Jan Ledger'!$159:$159,'Jan Ledger'!$160:$160,'Jan Ledger'!$161:$161,'Jan Ledger'!$162:$162,'Jan Ledger'!$165:$165,'Jan Ledger'!$166:$166,'Jan Ledger'!$167:$167,'Jan Ledger'!$168:$168,'Jan Ledger'!$169:$169</definedName>
    <definedName name="QB_DATA_6" localSheetId="6" hidden="1">BVA!$144:$144,BVA!$145:$145,BVA!$149:$149,BVA!$150:$150,BVA!$153:$153,BVA!$154:$154,BVA!$156:$156,BVA!$157:$157,BVA!$159:$159,BVA!$160:$160,BVA!$162:$162,BVA!$167:$167,BVA!$168:$168,BVA!$169:$169,BVA!$171:$171,BVA!$173:$173</definedName>
    <definedName name="QB_DATA_6" localSheetId="4" hidden="1">'Jan I&amp;E'!$149:$149,'Jan I&amp;E'!$151:$151,'Jan I&amp;E'!$152:$152,'Jan I&amp;E'!$154:$154,'Jan I&amp;E'!$155:$155,'Jan I&amp;E'!$157:$157,'Jan I&amp;E'!$162:$162,'Jan I&amp;E'!$163:$163,'Jan I&amp;E'!$164:$164,'Jan I&amp;E'!$166:$166,'Jan I&amp;E'!$168:$168,'Jan I&amp;E'!$174:$174,'Jan I&amp;E'!$179:$179,'Jan I&amp;E'!$180:$180,'Jan I&amp;E'!$181:$181,'Jan I&amp;E'!$182:$182</definedName>
    <definedName name="QB_DATA_6" localSheetId="5" hidden="1">'Jan Ledger'!$172:$172,'Jan Ledger'!$173:$173,'Jan Ledger'!$174:$174,'Jan Ledger'!$175:$175,'Jan Ledger'!$176:$176,'Jan Ledger'!$179:$179,'Jan Ledger'!$180:$180,'Jan Ledger'!$185:$185,'Jan Ledger'!$186:$186,'Jan Ledger'!$187:$187,'Jan Ledger'!$190:$190,'Jan Ledger'!$191:$191,'Jan Ledger'!$192:$192,'Jan Ledger'!$193:$193,'Jan Ledger'!$194:$194,'Jan Ledger'!$195:$195</definedName>
    <definedName name="QB_DATA_7" localSheetId="6" hidden="1">BVA!$179:$179,BVA!$184:$184,BVA!$185:$185,BVA!$186:$186,BVA!$187:$187,BVA!$188:$188,BVA!$189:$189,BVA!$191:$191,BVA!$192:$192,BVA!$195:$195,BVA!$196:$196</definedName>
    <definedName name="QB_DATA_7" localSheetId="4" hidden="1">'Jan I&amp;E'!$183:$183,'Jan I&amp;E'!$184:$184,'Jan I&amp;E'!$186:$186,'Jan I&amp;E'!$189:$189</definedName>
    <definedName name="QB_DATA_7" localSheetId="5" hidden="1">'Jan Ledger'!$196:$196,'Jan Ledger'!$197:$197,'Jan Ledger'!$198:$198,'Jan Ledger'!$201:$201,'Jan Ledger'!$202:$202,'Jan Ledger'!$203:$203,'Jan Ledger'!$204:$204,'Jan Ledger'!$205:$205,'Jan Ledger'!$206:$206,'Jan Ledger'!$207:$207,'Jan Ledger'!$208:$208,'Jan Ledger'!$209:$209,'Jan Ledger'!$215:$215,'Jan Ledger'!$221:$221,'Jan Ledger'!$222:$222,'Jan Ledger'!$223:$223</definedName>
    <definedName name="QB_DATA_8" localSheetId="5" hidden="1">'Jan Ledger'!$224:$224,'Jan Ledger'!$225:$225,'Jan Ledger'!$226:$226,'Jan Ledger'!$227:$227,'Jan Ledger'!$232:$232,'Jan Ledger'!$233:$233,'Jan Ledger'!$234:$234,'Jan Ledger'!$235:$235,'Jan Ledger'!$236:$236,'Jan Ledger'!$237:$237,'Jan Ledger'!$238:$238,'Jan Ledger'!$239:$239,'Jan Ledger'!$240:$240,'Jan Ledger'!$241:$241,'Jan Ledger'!$244:$244,'Jan Ledger'!$245:$245</definedName>
    <definedName name="QB_DATA_9" localSheetId="5" hidden="1">'Jan Ledger'!$246:$246,'Jan Ledger'!$249:$249,'Jan Ledger'!$252:$252,'Jan Ledger'!$255:$255,'Jan Ledger'!$260:$260,'Jan Ledger'!$264:$264,'Jan Ledger'!$267:$267,'Jan Ledger'!$268:$268,'Jan Ledger'!$271:$271,'Jan Ledger'!$272:$272,'Jan Ledger'!$276:$276,'Jan Ledger'!$277:$277,'Jan Ledger'!$281:$281,'Jan Ledger'!$282:$282,'Jan Ledger'!$288:$288,'Jan Ledger'!$289:$289</definedName>
    <definedName name="QB_FORMULA_0" localSheetId="6" hidden="1">BVA!$N$5,BVA!$P$5,BVA!$N$6,BVA!$P$6,BVA!$N$7,BVA!$P$7,BVA!$N$9,BVA!$P$9,BVA!$N$10,BVA!$P$10,BVA!$N$11,BVA!$P$11,BVA!$N$12,BVA!$P$12,BVA!$N$13,BVA!$P$13</definedName>
    <definedName name="QB_FORMULA_0" localSheetId="0" hidden="1">'Check Register'!$N$97</definedName>
    <definedName name="QB_FORMULA_0" localSheetId="3" hidden="1">'Jan Balance Sheet'!$H$9,'Jan Balance Sheet'!$H$10,'Jan Balance Sheet'!$H$14,'Jan Balance Sheet'!$H$15,'Jan Balance Sheet'!$H$26,'Jan Balance Sheet'!$H$27,'Jan Balance Sheet'!$H$33,'Jan Balance Sheet'!$H$37,'Jan Balance Sheet'!$H$42,'Jan Balance Sheet'!$H$49,'Jan Balance Sheet'!$H$53,'Jan Balance Sheet'!$H$57,'Jan Balance Sheet'!$H$61,'Jan Balance Sheet'!$H$62,'Jan Balance Sheet'!$H$63,'Jan Balance Sheet'!$H$64</definedName>
    <definedName name="QB_FORMULA_0" localSheetId="4" hidden="1">'Jan I&amp;E'!$N$5,'Jan I&amp;E'!$P$5,'Jan I&amp;E'!$R$5,'Jan I&amp;E'!$T$5,'Jan I&amp;E'!$V$5,'Jan I&amp;E'!$X$5,'Jan I&amp;E'!$N$6,'Jan I&amp;E'!$P$6,'Jan I&amp;E'!$R$6,'Jan I&amp;E'!$T$6,'Jan I&amp;E'!$V$6,'Jan I&amp;E'!$X$6,'Jan I&amp;E'!$N$7,'Jan I&amp;E'!$P$7,'Jan I&amp;E'!$R$7,'Jan I&amp;E'!$T$7</definedName>
    <definedName name="QB_FORMULA_0" localSheetId="5" hidden="1">'Jan Ledger'!$AA$3,'Jan Ledger'!$AA$4,'Jan Ledger'!$Y$5,'Jan Ledger'!$AA$5,'Jan Ledger'!$AA$7,'Jan Ledger'!$AA$8,'Jan Ledger'!$AA$9,'Jan Ledger'!$Y$10,'Jan Ledger'!$AA$10,'Jan Ledger'!$AA$12,'Jan Ledger'!$AA$13,'Jan Ledger'!$AA$14,'Jan Ledger'!$Y$15,'Jan Ledger'!$AA$15,'Jan Ledger'!$AA$18,'Jan Ledger'!$AA$19</definedName>
    <definedName name="QB_FORMULA_1" localSheetId="6" hidden="1">BVA!$N$16,BVA!$P$16,BVA!$J$17,BVA!$L$17,BVA!$N$17,BVA!$P$17,BVA!$J$18,BVA!$L$18,BVA!$N$18,BVA!$P$18,BVA!$J$19,BVA!$L$19,BVA!$N$19,BVA!$P$19,BVA!$N$22,BVA!$P$22</definedName>
    <definedName name="QB_FORMULA_1" localSheetId="3" hidden="1">'Jan Balance Sheet'!$H$74,'Jan Balance Sheet'!$H$78,'Jan Balance Sheet'!$H$79</definedName>
    <definedName name="QB_FORMULA_1" localSheetId="4" hidden="1">'Jan I&amp;E'!$V$7,'Jan I&amp;E'!$X$7,'Jan I&amp;E'!$N$9,'Jan I&amp;E'!$P$9,'Jan I&amp;E'!$R$9,'Jan I&amp;E'!$T$9,'Jan I&amp;E'!$V$9,'Jan I&amp;E'!$X$9,'Jan I&amp;E'!$N$10,'Jan I&amp;E'!$P$10,'Jan I&amp;E'!$R$10,'Jan I&amp;E'!$T$10,'Jan I&amp;E'!$V$10,'Jan I&amp;E'!$X$10,'Jan I&amp;E'!$N$11,'Jan I&amp;E'!$P$11</definedName>
    <definedName name="QB_FORMULA_1" localSheetId="5" hidden="1">'Jan Ledger'!$Y$20,'Jan Ledger'!$AA$20,'Jan Ledger'!$AA$22,'Jan Ledger'!$AA$23,'Jan Ledger'!$Y$24,'Jan Ledger'!$AA$24,'Jan Ledger'!$AA$26,'Jan Ledger'!$AA$27,'Jan Ledger'!$Y$28,'Jan Ledger'!$AA$28,'Jan Ledger'!$AA$30,'Jan Ledger'!$AA$31,'Jan Ledger'!$Y$32,'Jan Ledger'!$AA$32,'Jan Ledger'!$AA$34,'Jan Ledger'!$AA$35</definedName>
    <definedName name="QB_FORMULA_10" localSheetId="6" hidden="1">BVA!$N$91,BVA!$P$91,BVA!$N$93,BVA!$P$93,BVA!$N$94,BVA!$P$94,BVA!$N$95,BVA!$P$95,BVA!$N$96,BVA!$P$96,BVA!$N$97,BVA!$P$97,BVA!$J$98,BVA!$L$98,BVA!$N$98,BVA!$P$98</definedName>
    <definedName name="QB_FORMULA_10" localSheetId="4" hidden="1">'Jan I&amp;E'!$V$35,'Jan I&amp;E'!$X$35,'Jan I&amp;E'!$N$37,'Jan I&amp;E'!$P$37,'Jan I&amp;E'!$R$37,'Jan I&amp;E'!$T$37,'Jan I&amp;E'!$V$37,'Jan I&amp;E'!$X$37,'Jan I&amp;E'!$N$38,'Jan I&amp;E'!$P$38,'Jan I&amp;E'!$R$38,'Jan I&amp;E'!$T$38,'Jan I&amp;E'!$V$38,'Jan I&amp;E'!$X$38,'Jan I&amp;E'!$N$39,'Jan I&amp;E'!$P$39</definedName>
    <definedName name="QB_FORMULA_10" localSheetId="5" hidden="1">'Jan Ledger'!$AA$166,'Jan Ledger'!$AA$167,'Jan Ledger'!$AA$168,'Jan Ledger'!$AA$169,'Jan Ledger'!$Y$170,'Jan Ledger'!$AA$170,'Jan Ledger'!$AA$172,'Jan Ledger'!$AA$173,'Jan Ledger'!$AA$174,'Jan Ledger'!$AA$175,'Jan Ledger'!$AA$176,'Jan Ledger'!$Y$177,'Jan Ledger'!$AA$177,'Jan Ledger'!$AA$179,'Jan Ledger'!$AA$180,'Jan Ledger'!$Y$181</definedName>
    <definedName name="QB_FORMULA_11" localSheetId="6" hidden="1">BVA!$N$100,BVA!$P$100,BVA!$N$102,BVA!$P$102,BVA!$N$103,BVA!$P$103,BVA!$N$104,BVA!$P$104,BVA!$J$105,BVA!$L$105,BVA!$N$105,BVA!$P$105,BVA!$N$106,BVA!$P$106,BVA!$J$107,BVA!$L$107</definedName>
    <definedName name="QB_FORMULA_11" localSheetId="4" hidden="1">'Jan I&amp;E'!$R$39,'Jan I&amp;E'!$T$39,'Jan I&amp;E'!$V$39,'Jan I&amp;E'!$X$39,'Jan I&amp;E'!$N$40,'Jan I&amp;E'!$P$40,'Jan I&amp;E'!$R$40,'Jan I&amp;E'!$T$40,'Jan I&amp;E'!$V$40,'Jan I&amp;E'!$X$40,'Jan I&amp;E'!$J$41,'Jan I&amp;E'!$L$41,'Jan I&amp;E'!$N$41,'Jan I&amp;E'!$P$41,'Jan I&amp;E'!$R$41,'Jan I&amp;E'!$T$41</definedName>
    <definedName name="QB_FORMULA_11" localSheetId="5" hidden="1">'Jan Ledger'!$AA$181,'Jan Ledger'!$Y$182,'Jan Ledger'!$AA$182,'Jan Ledger'!$AA$185,'Jan Ledger'!$AA$186,'Jan Ledger'!$AA$187,'Jan Ledger'!$Y$188,'Jan Ledger'!$AA$188,'Jan Ledger'!$AA$190,'Jan Ledger'!$AA$191,'Jan Ledger'!$AA$192,'Jan Ledger'!$AA$193,'Jan Ledger'!$AA$194,'Jan Ledger'!$AA$195,'Jan Ledger'!$AA$196,'Jan Ledger'!$AA$197</definedName>
    <definedName name="QB_FORMULA_12" localSheetId="6" hidden="1">BVA!$N$107,BVA!$P$107,BVA!$N$108,BVA!$P$108,BVA!$J$109,BVA!$L$109,BVA!$N$109,BVA!$P$109,BVA!$J$110,BVA!$L$110,BVA!$N$110,BVA!$P$110,BVA!$N$112,BVA!$P$112,BVA!$N$113,BVA!$P$113</definedName>
    <definedName name="QB_FORMULA_12" localSheetId="4" hidden="1">'Jan I&amp;E'!$V$41,'Jan I&amp;E'!$X$41,'Jan I&amp;E'!$N$42,'Jan I&amp;E'!$P$42,'Jan I&amp;E'!$R$42,'Jan I&amp;E'!$T$42,'Jan I&amp;E'!$V$42,'Jan I&amp;E'!$X$42,'Jan I&amp;E'!$N$43,'Jan I&amp;E'!$P$43,'Jan I&amp;E'!$R$43,'Jan I&amp;E'!$T$43,'Jan I&amp;E'!$V$43,'Jan I&amp;E'!$X$43,'Jan I&amp;E'!$R$45,'Jan I&amp;E'!$T$45</definedName>
    <definedName name="QB_FORMULA_12" localSheetId="5" hidden="1">'Jan Ledger'!$AA$198,'Jan Ledger'!$Y$199,'Jan Ledger'!$AA$199,'Jan Ledger'!$AA$201,'Jan Ledger'!$AA$202,'Jan Ledger'!$AA$203,'Jan Ledger'!$AA$204,'Jan Ledger'!$AA$205,'Jan Ledger'!$AA$206,'Jan Ledger'!$AA$207,'Jan Ledger'!$AA$208,'Jan Ledger'!$AA$209,'Jan Ledger'!$Y$210,'Jan Ledger'!$AA$210,'Jan Ledger'!$Y$211,'Jan Ledger'!$AA$211</definedName>
    <definedName name="QB_FORMULA_13" localSheetId="6" hidden="1">BVA!$J$114,BVA!$L$114,BVA!$N$114,BVA!$P$114,BVA!$N$116,BVA!$P$116,BVA!$N$117,BVA!$P$117,BVA!$N$118,BVA!$P$118,BVA!$N$119,BVA!$P$119,BVA!$N$120,BVA!$P$120,BVA!$J$121,BVA!$L$121</definedName>
    <definedName name="QB_FORMULA_13" localSheetId="4" hidden="1">'Jan I&amp;E'!$V$45,'Jan I&amp;E'!$X$45,'Jan I&amp;E'!$N$48,'Jan I&amp;E'!$P$48,'Jan I&amp;E'!$R$48,'Jan I&amp;E'!$T$48,'Jan I&amp;E'!$V$48,'Jan I&amp;E'!$X$48,'Jan I&amp;E'!$N$49,'Jan I&amp;E'!$P$49,'Jan I&amp;E'!$R$49,'Jan I&amp;E'!$T$49,'Jan I&amp;E'!$V$49,'Jan I&amp;E'!$X$49,'Jan I&amp;E'!$N$50,'Jan I&amp;E'!$P$50</definedName>
    <definedName name="QB_FORMULA_13" localSheetId="5" hidden="1">'Jan Ledger'!$Y$212,'Jan Ledger'!$AA$212,'Jan Ledger'!$AA$215,'Jan Ledger'!$Y$216,'Jan Ledger'!$AA$216,'Jan Ledger'!$Y$217,'Jan Ledger'!$AA$217,'Jan Ledger'!$AA$221,'Jan Ledger'!$AA$222,'Jan Ledger'!$AA$223,'Jan Ledger'!$AA$224,'Jan Ledger'!$AA$225,'Jan Ledger'!$AA$226,'Jan Ledger'!$AA$227,'Jan Ledger'!$Y$228,'Jan Ledger'!$AA$228</definedName>
    <definedName name="QB_FORMULA_14" localSheetId="6" hidden="1">BVA!$N$121,BVA!$P$121,BVA!$N$124,BVA!$P$124,BVA!$N$126,BVA!$P$126,BVA!$N$127,BVA!$P$127,BVA!$N$128,BVA!$P$128,BVA!$N$129,BVA!$P$129,BVA!$N$130,BVA!$P$130,BVA!$N$131,BVA!$P$131</definedName>
    <definedName name="QB_FORMULA_14" localSheetId="4" hidden="1">'Jan I&amp;E'!$R$50,'Jan I&amp;E'!$T$50,'Jan I&amp;E'!$V$50,'Jan I&amp;E'!$X$50,'Jan I&amp;E'!$N$51,'Jan I&amp;E'!$P$51,'Jan I&amp;E'!$R$51,'Jan I&amp;E'!$T$51,'Jan I&amp;E'!$V$51,'Jan I&amp;E'!$X$51,'Jan I&amp;E'!$N$52,'Jan I&amp;E'!$P$52,'Jan I&amp;E'!$R$52,'Jan I&amp;E'!$T$52,'Jan I&amp;E'!$V$52,'Jan I&amp;E'!$X$52</definedName>
    <definedName name="QB_FORMULA_14" localSheetId="5" hidden="1">'Jan Ledger'!$Y$229,'Jan Ledger'!$AA$229,'Jan Ledger'!$AA$232,'Jan Ledger'!$AA$233,'Jan Ledger'!$AA$234,'Jan Ledger'!$AA$235,'Jan Ledger'!$AA$236,'Jan Ledger'!$AA$237,'Jan Ledger'!$AA$238,'Jan Ledger'!$AA$239,'Jan Ledger'!$AA$240,'Jan Ledger'!$AA$241,'Jan Ledger'!$Y$242,'Jan Ledger'!$AA$242,'Jan Ledger'!$AA$244,'Jan Ledger'!$AA$245</definedName>
    <definedName name="QB_FORMULA_15" localSheetId="6" hidden="1">BVA!$N$132,BVA!$P$132,BVA!$J$133,BVA!$L$133,BVA!$N$133,BVA!$P$133,BVA!$N$134,BVA!$P$134,BVA!$N$135,BVA!$P$135,BVA!$N$145,BVA!$P$145,BVA!$J$146,BVA!$L$146,BVA!$N$146,BVA!$P$146</definedName>
    <definedName name="QB_FORMULA_15" localSheetId="4" hidden="1">'Jan I&amp;E'!$J$53,'Jan I&amp;E'!$L$53,'Jan I&amp;E'!$N$53,'Jan I&amp;E'!$P$53,'Jan I&amp;E'!$R$53,'Jan I&amp;E'!$T$53,'Jan I&amp;E'!$V$53,'Jan I&amp;E'!$X$53,'Jan I&amp;E'!$N$54,'Jan I&amp;E'!$P$54,'Jan I&amp;E'!$R$54,'Jan I&amp;E'!$T$54,'Jan I&amp;E'!$V$54,'Jan I&amp;E'!$X$54,'Jan I&amp;E'!$R$55,'Jan I&amp;E'!$T$55</definedName>
    <definedName name="QB_FORMULA_15" localSheetId="5" hidden="1">'Jan Ledger'!$AA$246,'Jan Ledger'!$Y$247,'Jan Ledger'!$AA$247,'Jan Ledger'!$AA$249,'Jan Ledger'!$Y$250,'Jan Ledger'!$AA$250,'Jan Ledger'!$AA$252,'Jan Ledger'!$Y$253,'Jan Ledger'!$AA$253,'Jan Ledger'!$AA$255,'Jan Ledger'!$Y$256,'Jan Ledger'!$AA$256,'Jan Ledger'!$Y$257,'Jan Ledger'!$AA$257,'Jan Ledger'!$AA$260,'Jan Ledger'!$Y$261</definedName>
    <definedName name="QB_FORMULA_16" localSheetId="6" hidden="1">BVA!$J$147,BVA!$L$147,BVA!$N$147,BVA!$P$147,BVA!$N$149,BVA!$P$149,BVA!$J$151,BVA!$L$151,BVA!$N$151,BVA!$P$151,BVA!$N$153,BVA!$P$153,BVA!$N$154,BVA!$P$154,BVA!$N$156,BVA!$P$156</definedName>
    <definedName name="QB_FORMULA_16" localSheetId="4" hidden="1">'Jan I&amp;E'!$V$55,'Jan I&amp;E'!$X$55,'Jan I&amp;E'!$N$56,'Jan I&amp;E'!$P$56,'Jan I&amp;E'!$R$56,'Jan I&amp;E'!$T$56,'Jan I&amp;E'!$V$56,'Jan I&amp;E'!$X$56,'Jan I&amp;E'!$N$57,'Jan I&amp;E'!$P$57,'Jan I&amp;E'!$R$57,'Jan I&amp;E'!$T$57,'Jan I&amp;E'!$V$57,'Jan I&amp;E'!$X$57,'Jan I&amp;E'!$N$58,'Jan I&amp;E'!$P$58</definedName>
    <definedName name="QB_FORMULA_16" localSheetId="5" hidden="1">'Jan Ledger'!$AA$261,'Jan Ledger'!$AA$264,'Jan Ledger'!$Y$265,'Jan Ledger'!$AA$265,'Jan Ledger'!$AA$267,'Jan Ledger'!$AA$268,'Jan Ledger'!$Y$269,'Jan Ledger'!$AA$269,'Jan Ledger'!$AA$271,'Jan Ledger'!$AA$272,'Jan Ledger'!$Y$273,'Jan Ledger'!$AA$273,'Jan Ledger'!$Y$274,'Jan Ledger'!$AA$274,'Jan Ledger'!$AA$276,'Jan Ledger'!$AA$277</definedName>
    <definedName name="QB_FORMULA_17" localSheetId="6" hidden="1">BVA!$N$157,BVA!$P$157,BVA!$J$158,BVA!$L$158,BVA!$N$158,BVA!$P$158,BVA!$N$159,BVA!$P$159,BVA!$N$160,BVA!$P$160,BVA!$N$162,BVA!$P$162,BVA!$J$163,BVA!$L$163,BVA!$N$163,BVA!$P$163</definedName>
    <definedName name="QB_FORMULA_17" localSheetId="4" hidden="1">'Jan I&amp;E'!$R$58,'Jan I&amp;E'!$T$58,'Jan I&amp;E'!$V$58,'Jan I&amp;E'!$X$58,'Jan I&amp;E'!$N$59,'Jan I&amp;E'!$P$59,'Jan I&amp;E'!$R$59,'Jan I&amp;E'!$T$59,'Jan I&amp;E'!$V$59,'Jan I&amp;E'!$X$59,'Jan I&amp;E'!$J$60,'Jan I&amp;E'!$L$60,'Jan I&amp;E'!$N$60,'Jan I&amp;E'!$P$60,'Jan I&amp;E'!$R$60,'Jan I&amp;E'!$T$60</definedName>
    <definedName name="QB_FORMULA_17" localSheetId="5" hidden="1">'Jan Ledger'!$Y$278,'Jan Ledger'!$AA$278,'Jan Ledger'!$Y$279,'Jan Ledger'!$AA$279,'Jan Ledger'!$AA$281,'Jan Ledger'!$AA$282,'Jan Ledger'!$Y$283,'Jan Ledger'!$AA$283,'Jan Ledger'!$Y$284,'Jan Ledger'!$AA$284,'Jan Ledger'!$Y$285,'Jan Ledger'!$AA$285,'Jan Ledger'!$AA$288,'Jan Ledger'!$AA$289,'Jan Ledger'!$AA$290,'Jan Ledger'!$AA$291</definedName>
    <definedName name="QB_FORMULA_18" localSheetId="6" hidden="1">BVA!$J$164,BVA!$L$164,BVA!$N$164,BVA!$P$164,BVA!$N$168,BVA!$P$168,BVA!$N$169,BVA!$P$169,BVA!$J$170,BVA!$L$170,BVA!$N$170,BVA!$P$170,BVA!$N$171,BVA!$P$171,BVA!$J$172,BVA!$L$172</definedName>
    <definedName name="QB_FORMULA_18" localSheetId="4" hidden="1">'Jan I&amp;E'!$V$60,'Jan I&amp;E'!$X$60,'Jan I&amp;E'!$N$62,'Jan I&amp;E'!$P$62,'Jan I&amp;E'!$R$62,'Jan I&amp;E'!$T$62,'Jan I&amp;E'!$V$62,'Jan I&amp;E'!$X$62,'Jan I&amp;E'!$N$63,'Jan I&amp;E'!$P$63,'Jan I&amp;E'!$R$63,'Jan I&amp;E'!$T$63,'Jan I&amp;E'!$V$63,'Jan I&amp;E'!$X$63,'Jan I&amp;E'!$N$64,'Jan I&amp;E'!$P$64</definedName>
    <definedName name="QB_FORMULA_18" localSheetId="5" hidden="1">'Jan Ledger'!$AA$292,'Jan Ledger'!$Y$293,'Jan Ledger'!$AA$293,'Jan Ledger'!$AA$295,'Jan Ledger'!$Y$296,'Jan Ledger'!$AA$296,'Jan Ledger'!$Y$297,'Jan Ledger'!$AA$297,'Jan Ledger'!$AA$301,'Jan Ledger'!$Y$302,'Jan Ledger'!$AA$302,'Jan Ledger'!$AA$304,'Jan Ledger'!$AA$305,'Jan Ledger'!$AA$306,'Jan Ledger'!$Y$307,'Jan Ledger'!$AA$307</definedName>
    <definedName name="QB_FORMULA_19" localSheetId="6" hidden="1">BVA!$N$172,BVA!$P$172,BVA!$J$174,BVA!$L$174,BVA!$N$174,BVA!$P$174,BVA!$J$175,BVA!$L$175,BVA!$N$175,BVA!$P$175,BVA!$J$180,BVA!$J$181,BVA!$N$184,BVA!$P$184,BVA!$N$185,BVA!$P$185</definedName>
    <definedName name="QB_FORMULA_19" localSheetId="4" hidden="1">'Jan I&amp;E'!$R$64,'Jan I&amp;E'!$T$64,'Jan I&amp;E'!$V$64,'Jan I&amp;E'!$X$64,'Jan I&amp;E'!$N$65,'Jan I&amp;E'!$P$65,'Jan I&amp;E'!$R$65,'Jan I&amp;E'!$T$65,'Jan I&amp;E'!$V$65,'Jan I&amp;E'!$X$65,'Jan I&amp;E'!$N$66,'Jan I&amp;E'!$P$66,'Jan I&amp;E'!$R$66,'Jan I&amp;E'!$T$66,'Jan I&amp;E'!$V$66,'Jan I&amp;E'!$X$66</definedName>
    <definedName name="QB_FORMULA_19" localSheetId="5" hidden="1">'Jan Ledger'!$Y$308,'Jan Ledger'!$AA$308,'Jan Ledger'!$AA$311,'Jan Ledger'!$Y$312,'Jan Ledger'!$AA$312,'Jan Ledger'!$AA$314,'Jan Ledger'!$Y$315,'Jan Ledger'!$AA$315,'Jan Ledger'!$AA$317,'Jan Ledger'!$Y$318,'Jan Ledger'!$AA$318,'Jan Ledger'!$AA$320,'Jan Ledger'!$AA$321,'Jan Ledger'!$Y$322,'Jan Ledger'!$AA$322,'Jan Ledger'!$AA$324</definedName>
    <definedName name="QB_FORMULA_2" localSheetId="6" hidden="1">BVA!$N$24,BVA!$P$24,BVA!$N$25,BVA!$P$25,BVA!$J$26,BVA!$L$26,BVA!$N$26,BVA!$P$26,BVA!$N$28,BVA!$P$28,BVA!$N$29,BVA!$P$29,BVA!$N$30,BVA!$P$30,BVA!$N$31,BVA!$P$31</definedName>
    <definedName name="QB_FORMULA_2" localSheetId="4" hidden="1">'Jan I&amp;E'!$R$11,'Jan I&amp;E'!$T$11,'Jan I&amp;E'!$V$11,'Jan I&amp;E'!$X$11,'Jan I&amp;E'!$N$12,'Jan I&amp;E'!$P$12,'Jan I&amp;E'!$R$12,'Jan I&amp;E'!$T$12,'Jan I&amp;E'!$V$12,'Jan I&amp;E'!$X$12,'Jan I&amp;E'!$N$13,'Jan I&amp;E'!$P$13,'Jan I&amp;E'!$R$13,'Jan I&amp;E'!$T$13,'Jan I&amp;E'!$V$13,'Jan I&amp;E'!$X$13</definedName>
    <definedName name="QB_FORMULA_2" localSheetId="5" hidden="1">'Jan Ledger'!$AA$36,'Jan Ledger'!$AA$37,'Jan Ledger'!$Y$38,'Jan Ledger'!$AA$38,'Jan Ledger'!$AA$40,'Jan Ledger'!$AA$41,'Jan Ledger'!$AA$42,'Jan Ledger'!$AA$43,'Jan Ledger'!$AA$44,'Jan Ledger'!$AA$45,'Jan Ledger'!$AA$46,'Jan Ledger'!$AA$47,'Jan Ledger'!$Y$48,'Jan Ledger'!$AA$48,'Jan Ledger'!$AA$50,'Jan Ledger'!$AA$51</definedName>
    <definedName name="QB_FORMULA_20" localSheetId="6" hidden="1">BVA!$N$186,BVA!$P$186,BVA!$N$187,BVA!$P$187,BVA!$N$188,BVA!$P$188,BVA!$N$189,BVA!$P$189,BVA!$J$190,BVA!$L$190,BVA!$N$190,BVA!$P$190,BVA!$N$191,BVA!$P$191,BVA!$J$197,BVA!$J$198</definedName>
    <definedName name="QB_FORMULA_20" localSheetId="4" hidden="1">'Jan I&amp;E'!$N$67,'Jan I&amp;E'!$P$67,'Jan I&amp;E'!$R$67,'Jan I&amp;E'!$T$67,'Jan I&amp;E'!$V$67,'Jan I&amp;E'!$X$67,'Jan I&amp;E'!$N$68,'Jan I&amp;E'!$P$68,'Jan I&amp;E'!$R$68,'Jan I&amp;E'!$T$68,'Jan I&amp;E'!$V$68,'Jan I&amp;E'!$X$68,'Jan I&amp;E'!$N$69,'Jan I&amp;E'!$P$69,'Jan I&amp;E'!$R$69,'Jan I&amp;E'!$T$69</definedName>
    <definedName name="QB_FORMULA_20" localSheetId="5" hidden="1">'Jan Ledger'!$Y$325,'Jan Ledger'!$AA$325,'Jan Ledger'!$AA$327,'Jan Ledger'!$AA$328,'Jan Ledger'!$AA$329,'Jan Ledger'!$Y$330,'Jan Ledger'!$AA$330,'Jan Ledger'!$Y$331,'Jan Ledger'!$AA$331,'Jan Ledger'!$Y$332,'Jan Ledger'!$AA$332,'Jan Ledger'!$AA$335,'Jan Ledger'!$AA$336,'Jan Ledger'!$Y$337,'Jan Ledger'!$AA$337,'Jan Ledger'!$Y$338</definedName>
    <definedName name="QB_FORMULA_21" localSheetId="6" hidden="1">BVA!$J$199,BVA!$L$199,BVA!$N$199,BVA!$P$199,BVA!$J$200,BVA!$L$200,BVA!$N$200,BVA!$P$200,BVA!$J$201,BVA!$L$201,BVA!$N$201,BVA!$P$201</definedName>
    <definedName name="QB_FORMULA_21" localSheetId="4" hidden="1">'Jan I&amp;E'!$V$69,'Jan I&amp;E'!$X$69,'Jan I&amp;E'!$J$70,'Jan I&amp;E'!$L$70,'Jan I&amp;E'!$N$70,'Jan I&amp;E'!$P$70,'Jan I&amp;E'!$R$70,'Jan I&amp;E'!$T$70,'Jan I&amp;E'!$V$70,'Jan I&amp;E'!$X$70,'Jan I&amp;E'!$N$72,'Jan I&amp;E'!$P$72,'Jan I&amp;E'!$R$72,'Jan I&amp;E'!$T$72,'Jan I&amp;E'!$V$72,'Jan I&amp;E'!$X$72</definedName>
    <definedName name="QB_FORMULA_21" localSheetId="5" hidden="1">'Jan Ledger'!$AA$338,'Jan Ledger'!$AA$341,'Jan Ledger'!$AA$345,'Jan Ledger'!$AA$346,'Jan Ledger'!$Y$347,'Jan Ledger'!$AA$347,'Jan Ledger'!$Y$348,'Jan Ledger'!$AA$348,'Jan Ledger'!$Y$349,'Jan Ledger'!$AA$349,'Jan Ledger'!$AA$353,'Jan Ledger'!$AA$354,'Jan Ledger'!$AA$355,'Jan Ledger'!$Y$356,'Jan Ledger'!$AA$356,'Jan Ledger'!$AA$358</definedName>
    <definedName name="QB_FORMULA_22" localSheetId="4" hidden="1">'Jan I&amp;E'!$N$73,'Jan I&amp;E'!$P$73,'Jan I&amp;E'!$R$73,'Jan I&amp;E'!$T$73,'Jan I&amp;E'!$V$73,'Jan I&amp;E'!$X$73,'Jan I&amp;E'!$N$74,'Jan I&amp;E'!$P$74,'Jan I&amp;E'!$R$74,'Jan I&amp;E'!$T$74,'Jan I&amp;E'!$V$74,'Jan I&amp;E'!$X$74,'Jan I&amp;E'!$J$75,'Jan I&amp;E'!$L$75,'Jan I&amp;E'!$N$75,'Jan I&amp;E'!$P$75</definedName>
    <definedName name="QB_FORMULA_22" localSheetId="5" hidden="1">'Jan Ledger'!$Y$359,'Jan Ledger'!$AA$359,'Jan Ledger'!$AA$361,'Jan Ledger'!$AA$362,'Jan Ledger'!$AA$363,'Jan Ledger'!$AA$364,'Jan Ledger'!$Y$365,'Jan Ledger'!$AA$365,'Jan Ledger'!$Y$366,'Jan Ledger'!$AA$366,'Jan Ledger'!$AA$368,'Jan Ledger'!$AA$369,'Jan Ledger'!$AA$370,'Jan Ledger'!$AA$371,'Jan Ledger'!$AA$372,'Jan Ledger'!$AA$373</definedName>
    <definedName name="QB_FORMULA_23" localSheetId="4" hidden="1">'Jan I&amp;E'!$R$75,'Jan I&amp;E'!$T$75,'Jan I&amp;E'!$V$75,'Jan I&amp;E'!$X$75,'Jan I&amp;E'!$J$76,'Jan I&amp;E'!$L$76,'Jan I&amp;E'!$N$76,'Jan I&amp;E'!$P$76,'Jan I&amp;E'!$R$76,'Jan I&amp;E'!$T$76,'Jan I&amp;E'!$V$76,'Jan I&amp;E'!$X$76,'Jan I&amp;E'!$N$77,'Jan I&amp;E'!$P$77,'Jan I&amp;E'!$R$77,'Jan I&amp;E'!$T$77</definedName>
    <definedName name="QB_FORMULA_23" localSheetId="5" hidden="1">'Jan Ledger'!$Y$374,'Jan Ledger'!$AA$374,'Jan Ledger'!$Y$375,'Jan Ledger'!$AA$375,'Jan Ledger'!$AA$377,'Jan Ledger'!$AA$378,'Jan Ledger'!$AA$379,'Jan Ledger'!$AA$380,'Jan Ledger'!$AA$381,'Jan Ledger'!$AA$382,'Jan Ledger'!$Y$383,'Jan Ledger'!$AA$383,'Jan Ledger'!$AA$386,'Jan Ledger'!$Y$387,'Jan Ledger'!$AA$387,'Jan Ledger'!$Y$388</definedName>
    <definedName name="QB_FORMULA_24" localSheetId="4" hidden="1">'Jan I&amp;E'!$V$77,'Jan I&amp;E'!$X$77,'Jan I&amp;E'!$N$78,'Jan I&amp;E'!$P$78,'Jan I&amp;E'!$R$78,'Jan I&amp;E'!$T$78,'Jan I&amp;E'!$V$78,'Jan I&amp;E'!$X$78,'Jan I&amp;E'!$N$80,'Jan I&amp;E'!$P$80,'Jan I&amp;E'!$R$80,'Jan I&amp;E'!$T$80,'Jan I&amp;E'!$V$80,'Jan I&amp;E'!$X$80,'Jan I&amp;E'!$N$81,'Jan I&amp;E'!$P$81</definedName>
    <definedName name="QB_FORMULA_24" localSheetId="5" hidden="1">'Jan Ledger'!$AA$388,'Jan Ledger'!$AA$392,'Jan Ledger'!$AA$393,'Jan Ledger'!$Y$394,'Jan Ledger'!$AA$394,'Jan Ledger'!$Y$395,'Jan Ledger'!$AA$395,'Jan Ledger'!$Y$396,'Jan Ledger'!$AA$396,'Jan Ledger'!$Y$397,'Jan Ledger'!$AA$397</definedName>
    <definedName name="QB_FORMULA_25" localSheetId="4" hidden="1">'Jan I&amp;E'!$R$81,'Jan I&amp;E'!$T$81,'Jan I&amp;E'!$V$81,'Jan I&amp;E'!$X$81,'Jan I&amp;E'!$J$82,'Jan I&amp;E'!$L$82,'Jan I&amp;E'!$N$82,'Jan I&amp;E'!$P$82,'Jan I&amp;E'!$R$82,'Jan I&amp;E'!$T$82,'Jan I&amp;E'!$V$82,'Jan I&amp;E'!$X$82,'Jan I&amp;E'!$N$85,'Jan I&amp;E'!$P$85,'Jan I&amp;E'!$R$85,'Jan I&amp;E'!$T$85</definedName>
    <definedName name="QB_FORMULA_26" localSheetId="4" hidden="1">'Jan I&amp;E'!$V$85,'Jan I&amp;E'!$X$85,'Jan I&amp;E'!$N$86,'Jan I&amp;E'!$P$86,'Jan I&amp;E'!$R$86,'Jan I&amp;E'!$T$86,'Jan I&amp;E'!$V$86,'Jan I&amp;E'!$X$86,'Jan I&amp;E'!$N$87,'Jan I&amp;E'!$P$87,'Jan I&amp;E'!$R$87,'Jan I&amp;E'!$T$87,'Jan I&amp;E'!$V$87,'Jan I&amp;E'!$X$87,'Jan I&amp;E'!$N$88,'Jan I&amp;E'!$P$88</definedName>
    <definedName name="QB_FORMULA_27" localSheetId="4" hidden="1">'Jan I&amp;E'!$R$88,'Jan I&amp;E'!$T$88,'Jan I&amp;E'!$V$88,'Jan I&amp;E'!$X$88,'Jan I&amp;E'!$J$89,'Jan I&amp;E'!$L$89,'Jan I&amp;E'!$N$89,'Jan I&amp;E'!$P$89,'Jan I&amp;E'!$R$89,'Jan I&amp;E'!$T$89,'Jan I&amp;E'!$V$89,'Jan I&amp;E'!$X$89,'Jan I&amp;E'!$N$91,'Jan I&amp;E'!$P$91,'Jan I&amp;E'!$R$91,'Jan I&amp;E'!$T$91</definedName>
    <definedName name="QB_FORMULA_28" localSheetId="4" hidden="1">'Jan I&amp;E'!$V$91,'Jan I&amp;E'!$X$91,'Jan I&amp;E'!$N$92,'Jan I&amp;E'!$P$92,'Jan I&amp;E'!$R$92,'Jan I&amp;E'!$T$92,'Jan I&amp;E'!$V$92,'Jan I&amp;E'!$X$92,'Jan I&amp;E'!$N$93,'Jan I&amp;E'!$P$93,'Jan I&amp;E'!$R$93,'Jan I&amp;E'!$T$93,'Jan I&amp;E'!$V$93,'Jan I&amp;E'!$X$93,'Jan I&amp;E'!$N$94,'Jan I&amp;E'!$P$94</definedName>
    <definedName name="QB_FORMULA_29" localSheetId="4" hidden="1">'Jan I&amp;E'!$R$94,'Jan I&amp;E'!$T$94,'Jan I&amp;E'!$V$94,'Jan I&amp;E'!$X$94,'Jan I&amp;E'!$N$95,'Jan I&amp;E'!$P$95,'Jan I&amp;E'!$R$95,'Jan I&amp;E'!$T$95,'Jan I&amp;E'!$V$95,'Jan I&amp;E'!$X$95,'Jan I&amp;E'!$J$96,'Jan I&amp;E'!$L$96,'Jan I&amp;E'!$N$96,'Jan I&amp;E'!$P$96,'Jan I&amp;E'!$R$96,'Jan I&amp;E'!$T$96</definedName>
    <definedName name="QB_FORMULA_3" localSheetId="6" hidden="1">BVA!$N$32,BVA!$P$32,BVA!$N$33,BVA!$P$33,BVA!$J$34,BVA!$L$34,BVA!$N$34,BVA!$P$34,BVA!$N$35,BVA!$P$35,BVA!$N$37,BVA!$P$37,BVA!$N$38,BVA!$P$38,BVA!$N$39,BVA!$P$39</definedName>
    <definedName name="QB_FORMULA_3" localSheetId="4" hidden="1">'Jan I&amp;E'!$R$14,'Jan I&amp;E'!$T$14,'Jan I&amp;E'!$V$14,'Jan I&amp;E'!$X$14,'Jan I&amp;E'!$R$15,'Jan I&amp;E'!$T$15,'Jan I&amp;E'!$V$15,'Jan I&amp;E'!$X$15,'Jan I&amp;E'!$N$16,'Jan I&amp;E'!$P$16,'Jan I&amp;E'!$R$16,'Jan I&amp;E'!$T$16,'Jan I&amp;E'!$V$16,'Jan I&amp;E'!$X$16,'Jan I&amp;E'!$J$17,'Jan I&amp;E'!$L$17</definedName>
    <definedName name="QB_FORMULA_3" localSheetId="5" hidden="1">'Jan Ledger'!$Y$52,'Jan Ledger'!$AA$52,'Jan Ledger'!$Y$53,'Jan Ledger'!$AA$53,'Jan Ledger'!$AA$57,'Jan Ledger'!$AA$58,'Jan Ledger'!$Y$59,'Jan Ledger'!$AA$59,'Jan Ledger'!$AA$61,'Jan Ledger'!$AA$62,'Jan Ledger'!$Y$63,'Jan Ledger'!$AA$63,'Jan Ledger'!$Y$64,'Jan Ledger'!$AA$64,'Jan Ledger'!$AA$67,'Jan Ledger'!$AA$68</definedName>
    <definedName name="QB_FORMULA_30" localSheetId="4" hidden="1">'Jan I&amp;E'!$V$96,'Jan I&amp;E'!$X$96,'Jan I&amp;E'!$N$98,'Jan I&amp;E'!$P$98,'Jan I&amp;E'!$R$98,'Jan I&amp;E'!$T$98,'Jan I&amp;E'!$V$98,'Jan I&amp;E'!$X$98,'Jan I&amp;E'!$N$100,'Jan I&amp;E'!$P$100,'Jan I&amp;E'!$R$100,'Jan I&amp;E'!$T$100,'Jan I&amp;E'!$V$100,'Jan I&amp;E'!$X$100,'Jan I&amp;E'!$N$101,'Jan I&amp;E'!$P$101</definedName>
    <definedName name="QB_FORMULA_31" localSheetId="4" hidden="1">'Jan I&amp;E'!$R$101,'Jan I&amp;E'!$T$101,'Jan I&amp;E'!$V$101,'Jan I&amp;E'!$X$101,'Jan I&amp;E'!$N$102,'Jan I&amp;E'!$P$102,'Jan I&amp;E'!$R$102,'Jan I&amp;E'!$T$102,'Jan I&amp;E'!$V$102,'Jan I&amp;E'!$X$102,'Jan I&amp;E'!$J$103,'Jan I&amp;E'!$L$103,'Jan I&amp;E'!$N$103,'Jan I&amp;E'!$P$103,'Jan I&amp;E'!$R$103,'Jan I&amp;E'!$T$103</definedName>
    <definedName name="QB_FORMULA_32" localSheetId="4" hidden="1">'Jan I&amp;E'!$V$103,'Jan I&amp;E'!$X$103,'Jan I&amp;E'!$N$104,'Jan I&amp;E'!$P$104,'Jan I&amp;E'!$R$104,'Jan I&amp;E'!$T$104,'Jan I&amp;E'!$V$104,'Jan I&amp;E'!$X$104,'Jan I&amp;E'!$J$105,'Jan I&amp;E'!$L$105,'Jan I&amp;E'!$N$105,'Jan I&amp;E'!$P$105,'Jan I&amp;E'!$R$105,'Jan I&amp;E'!$T$105,'Jan I&amp;E'!$V$105,'Jan I&amp;E'!$X$105</definedName>
    <definedName name="QB_FORMULA_33" localSheetId="4" hidden="1">'Jan I&amp;E'!$N$106,'Jan I&amp;E'!$P$106,'Jan I&amp;E'!$R$106,'Jan I&amp;E'!$T$106,'Jan I&amp;E'!$V$106,'Jan I&amp;E'!$X$106,'Jan I&amp;E'!$J$107,'Jan I&amp;E'!$L$107,'Jan I&amp;E'!$N$107,'Jan I&amp;E'!$P$107,'Jan I&amp;E'!$R$107,'Jan I&amp;E'!$T$107,'Jan I&amp;E'!$V$107,'Jan I&amp;E'!$X$107,'Jan I&amp;E'!$J$108,'Jan I&amp;E'!$L$108</definedName>
    <definedName name="QB_FORMULA_34" localSheetId="4" hidden="1">'Jan I&amp;E'!$N$108,'Jan I&amp;E'!$P$108,'Jan I&amp;E'!$R$108,'Jan I&amp;E'!$T$108,'Jan I&amp;E'!$V$108,'Jan I&amp;E'!$X$108,'Jan I&amp;E'!$N$110,'Jan I&amp;E'!$P$110,'Jan I&amp;E'!$R$110,'Jan I&amp;E'!$T$110,'Jan I&amp;E'!$V$110,'Jan I&amp;E'!$X$110,'Jan I&amp;E'!$N$111,'Jan I&amp;E'!$P$111,'Jan I&amp;E'!$R$111,'Jan I&amp;E'!$T$111</definedName>
    <definedName name="QB_FORMULA_35" localSheetId="4" hidden="1">'Jan I&amp;E'!$V$111,'Jan I&amp;E'!$X$111,'Jan I&amp;E'!$J$112,'Jan I&amp;E'!$L$112,'Jan I&amp;E'!$N$112,'Jan I&amp;E'!$P$112,'Jan I&amp;E'!$R$112,'Jan I&amp;E'!$T$112,'Jan I&amp;E'!$V$112,'Jan I&amp;E'!$X$112,'Jan I&amp;E'!$N$114,'Jan I&amp;E'!$P$114,'Jan I&amp;E'!$R$114,'Jan I&amp;E'!$T$114,'Jan I&amp;E'!$V$114,'Jan I&amp;E'!$X$114</definedName>
    <definedName name="QB_FORMULA_36" localSheetId="4" hidden="1">'Jan I&amp;E'!$N$115,'Jan I&amp;E'!$P$115,'Jan I&amp;E'!$R$115,'Jan I&amp;E'!$T$115,'Jan I&amp;E'!$V$115,'Jan I&amp;E'!$X$115,'Jan I&amp;E'!$N$116,'Jan I&amp;E'!$P$116,'Jan I&amp;E'!$R$116,'Jan I&amp;E'!$T$116,'Jan I&amp;E'!$V$116,'Jan I&amp;E'!$X$116,'Jan I&amp;E'!$N$117,'Jan I&amp;E'!$P$117,'Jan I&amp;E'!$R$117,'Jan I&amp;E'!$T$117</definedName>
    <definedName name="QB_FORMULA_37" localSheetId="4" hidden="1">'Jan I&amp;E'!$V$117,'Jan I&amp;E'!$X$117,'Jan I&amp;E'!$N$118,'Jan I&amp;E'!$P$118,'Jan I&amp;E'!$R$118,'Jan I&amp;E'!$T$118,'Jan I&amp;E'!$V$118,'Jan I&amp;E'!$X$118,'Jan I&amp;E'!$J$119,'Jan I&amp;E'!$L$119,'Jan I&amp;E'!$N$119,'Jan I&amp;E'!$P$119,'Jan I&amp;E'!$R$119,'Jan I&amp;E'!$T$119,'Jan I&amp;E'!$V$119,'Jan I&amp;E'!$X$119</definedName>
    <definedName name="QB_FORMULA_38" localSheetId="4" hidden="1">'Jan I&amp;E'!$N$122,'Jan I&amp;E'!$P$122,'Jan I&amp;E'!$R$122,'Jan I&amp;E'!$T$122,'Jan I&amp;E'!$V$122,'Jan I&amp;E'!$X$122,'Jan I&amp;E'!$R$123,'Jan I&amp;E'!$T$123,'Jan I&amp;E'!$V$123,'Jan I&amp;E'!$X$123,'Jan I&amp;E'!$N$124,'Jan I&amp;E'!$P$124,'Jan I&amp;E'!$R$124,'Jan I&amp;E'!$T$124,'Jan I&amp;E'!$V$124,'Jan I&amp;E'!$X$124</definedName>
    <definedName name="QB_FORMULA_39" localSheetId="4" hidden="1">'Jan I&amp;E'!$N$125,'Jan I&amp;E'!$P$125,'Jan I&amp;E'!$R$125,'Jan I&amp;E'!$T$125,'Jan I&amp;E'!$V$125,'Jan I&amp;E'!$X$125,'Jan I&amp;E'!$N$126,'Jan I&amp;E'!$P$126,'Jan I&amp;E'!$R$126,'Jan I&amp;E'!$T$126,'Jan I&amp;E'!$V$126,'Jan I&amp;E'!$X$126,'Jan I&amp;E'!$N$127,'Jan I&amp;E'!$P$127,'Jan I&amp;E'!$R$127,'Jan I&amp;E'!$T$127</definedName>
    <definedName name="QB_FORMULA_4" localSheetId="6" hidden="1">BVA!$N$40,BVA!$P$40,BVA!$J$41,BVA!$L$41,BVA!$N$41,BVA!$P$41,BVA!$N$42,BVA!$P$42,BVA!$N$43,BVA!$P$43,BVA!$N$48,BVA!$P$48,BVA!$N$49,BVA!$P$49,BVA!$N$50,BVA!$P$50</definedName>
    <definedName name="QB_FORMULA_4" localSheetId="4" hidden="1">'Jan I&amp;E'!$N$17,'Jan I&amp;E'!$P$17,'Jan I&amp;E'!$R$17,'Jan I&amp;E'!$T$17,'Jan I&amp;E'!$V$17,'Jan I&amp;E'!$X$17,'Jan I&amp;E'!$J$18,'Jan I&amp;E'!$L$18,'Jan I&amp;E'!$N$18,'Jan I&amp;E'!$P$18,'Jan I&amp;E'!$R$18,'Jan I&amp;E'!$T$18,'Jan I&amp;E'!$V$18,'Jan I&amp;E'!$X$18,'Jan I&amp;E'!$J$19,'Jan I&amp;E'!$L$19</definedName>
    <definedName name="QB_FORMULA_4" localSheetId="5" hidden="1">'Jan Ledger'!$AA$69,'Jan Ledger'!$AA$70,'Jan Ledger'!$Y$71,'Jan Ledger'!$AA$71,'Jan Ledger'!$AA$73,'Jan Ledger'!$AA$74,'Jan Ledger'!$AA$75,'Jan Ledger'!$AA$76,'Jan Ledger'!$AA$77,'Jan Ledger'!$AA$78,'Jan Ledger'!$Y$79,'Jan Ledger'!$AA$79,'Jan Ledger'!$Y$80,'Jan Ledger'!$AA$80,'Jan Ledger'!$AA$83,'Jan Ledger'!$Y$84</definedName>
    <definedName name="QB_FORMULA_40" localSheetId="4" hidden="1">'Jan I&amp;E'!$V$127,'Jan I&amp;E'!$X$127,'Jan I&amp;E'!$N$128,'Jan I&amp;E'!$P$128,'Jan I&amp;E'!$R$128,'Jan I&amp;E'!$T$128,'Jan I&amp;E'!$V$128,'Jan I&amp;E'!$X$128,'Jan I&amp;E'!$N$129,'Jan I&amp;E'!$P$129,'Jan I&amp;E'!$R$129,'Jan I&amp;E'!$T$129,'Jan I&amp;E'!$V$129,'Jan I&amp;E'!$X$129,'Jan I&amp;E'!$N$130,'Jan I&amp;E'!$P$130</definedName>
    <definedName name="QB_FORMULA_41" localSheetId="4" hidden="1">'Jan I&amp;E'!$R$130,'Jan I&amp;E'!$T$130,'Jan I&amp;E'!$V$130,'Jan I&amp;E'!$X$130,'Jan I&amp;E'!$J$131,'Jan I&amp;E'!$L$131,'Jan I&amp;E'!$N$131,'Jan I&amp;E'!$P$131,'Jan I&amp;E'!$R$131,'Jan I&amp;E'!$T$131,'Jan I&amp;E'!$V$131,'Jan I&amp;E'!$X$131,'Jan I&amp;E'!$N$132,'Jan I&amp;E'!$P$132,'Jan I&amp;E'!$R$132,'Jan I&amp;E'!$T$132</definedName>
    <definedName name="QB_FORMULA_42" localSheetId="4" hidden="1">'Jan I&amp;E'!$V$132,'Jan I&amp;E'!$X$132,'Jan I&amp;E'!$N$133,'Jan I&amp;E'!$P$133,'Jan I&amp;E'!$R$133,'Jan I&amp;E'!$T$133,'Jan I&amp;E'!$V$133,'Jan I&amp;E'!$X$133,'Jan I&amp;E'!$R$135,'Jan I&amp;E'!$T$135,'Jan I&amp;E'!$V$135,'Jan I&amp;E'!$X$135,'Jan I&amp;E'!$R$136,'Jan I&amp;E'!$T$136,'Jan I&amp;E'!$V$136,'Jan I&amp;E'!$X$136</definedName>
    <definedName name="QB_FORMULA_43" localSheetId="4" hidden="1">'Jan I&amp;E'!$R$137,'Jan I&amp;E'!$T$137,'Jan I&amp;E'!$V$137,'Jan I&amp;E'!$X$137,'Jan I&amp;E'!$R$138,'Jan I&amp;E'!$T$138,'Jan I&amp;E'!$V$138,'Jan I&amp;E'!$X$138,'Jan I&amp;E'!$R$139,'Jan I&amp;E'!$T$139,'Jan I&amp;E'!$V$139,'Jan I&amp;E'!$X$139,'Jan I&amp;E'!$N$140,'Jan I&amp;E'!$P$140,'Jan I&amp;E'!$R$140,'Jan I&amp;E'!$T$140</definedName>
    <definedName name="QB_FORMULA_44" localSheetId="4" hidden="1">'Jan I&amp;E'!$V$140,'Jan I&amp;E'!$X$140,'Jan I&amp;E'!$J$141,'Jan I&amp;E'!$L$141,'Jan I&amp;E'!$N$141,'Jan I&amp;E'!$P$141,'Jan I&amp;E'!$R$141,'Jan I&amp;E'!$T$141,'Jan I&amp;E'!$V$141,'Jan I&amp;E'!$X$141,'Jan I&amp;E'!$J$142,'Jan I&amp;E'!$L$142,'Jan I&amp;E'!$N$142,'Jan I&amp;E'!$P$142,'Jan I&amp;E'!$R$142,'Jan I&amp;E'!$T$142</definedName>
    <definedName name="QB_FORMULA_45" localSheetId="4" hidden="1">'Jan I&amp;E'!$V$142,'Jan I&amp;E'!$X$142,'Jan I&amp;E'!$N$144,'Jan I&amp;E'!$P$144,'Jan I&amp;E'!$R$144,'Jan I&amp;E'!$T$144,'Jan I&amp;E'!$V$144,'Jan I&amp;E'!$X$144,'Jan I&amp;E'!$R$145,'Jan I&amp;E'!$T$145,'Jan I&amp;E'!$V$145,'Jan I&amp;E'!$X$145,'Jan I&amp;E'!$J$146,'Jan I&amp;E'!$L$146,'Jan I&amp;E'!$N$146,'Jan I&amp;E'!$P$146</definedName>
    <definedName name="QB_FORMULA_46" localSheetId="4" hidden="1">'Jan I&amp;E'!$R$146,'Jan I&amp;E'!$T$146,'Jan I&amp;E'!$V$146,'Jan I&amp;E'!$X$146,'Jan I&amp;E'!$N$148,'Jan I&amp;E'!$P$148,'Jan I&amp;E'!$R$148,'Jan I&amp;E'!$T$148,'Jan I&amp;E'!$V$148,'Jan I&amp;E'!$X$148,'Jan I&amp;E'!$N$149,'Jan I&amp;E'!$P$149,'Jan I&amp;E'!$R$149,'Jan I&amp;E'!$T$149,'Jan I&amp;E'!$V$149,'Jan I&amp;E'!$X$149</definedName>
    <definedName name="QB_FORMULA_47" localSheetId="4" hidden="1">'Jan I&amp;E'!$N$151,'Jan I&amp;E'!$P$151,'Jan I&amp;E'!$R$151,'Jan I&amp;E'!$T$151,'Jan I&amp;E'!$V$151,'Jan I&amp;E'!$X$151,'Jan I&amp;E'!$N$152,'Jan I&amp;E'!$P$152,'Jan I&amp;E'!$R$152,'Jan I&amp;E'!$T$152,'Jan I&amp;E'!$V$152,'Jan I&amp;E'!$X$152,'Jan I&amp;E'!$J$153,'Jan I&amp;E'!$L$153,'Jan I&amp;E'!$N$153,'Jan I&amp;E'!$P$153</definedName>
    <definedName name="QB_FORMULA_48" localSheetId="4" hidden="1">'Jan I&amp;E'!$R$153,'Jan I&amp;E'!$T$153,'Jan I&amp;E'!$V$153,'Jan I&amp;E'!$X$153,'Jan I&amp;E'!$N$154,'Jan I&amp;E'!$P$154,'Jan I&amp;E'!$R$154,'Jan I&amp;E'!$T$154,'Jan I&amp;E'!$V$154,'Jan I&amp;E'!$X$154,'Jan I&amp;E'!$N$155,'Jan I&amp;E'!$P$155,'Jan I&amp;E'!$R$155,'Jan I&amp;E'!$T$155,'Jan I&amp;E'!$V$155,'Jan I&amp;E'!$X$155</definedName>
    <definedName name="QB_FORMULA_49" localSheetId="4" hidden="1">'Jan I&amp;E'!$N$157,'Jan I&amp;E'!$P$157,'Jan I&amp;E'!$R$157,'Jan I&amp;E'!$T$157,'Jan I&amp;E'!$V$157,'Jan I&amp;E'!$X$157,'Jan I&amp;E'!$J$158,'Jan I&amp;E'!$L$158,'Jan I&amp;E'!$N$158,'Jan I&amp;E'!$P$158,'Jan I&amp;E'!$R$158,'Jan I&amp;E'!$T$158,'Jan I&amp;E'!$V$158,'Jan I&amp;E'!$X$158,'Jan I&amp;E'!$J$159,'Jan I&amp;E'!$L$159</definedName>
    <definedName name="QB_FORMULA_5" localSheetId="6" hidden="1">BVA!$N$52,BVA!$P$52,BVA!$N$53,BVA!$P$53,BVA!$J$54,BVA!$L$54,BVA!$N$54,BVA!$P$54,BVA!$N$55,BVA!$P$55,BVA!$N$57,BVA!$P$57,BVA!$N$58,BVA!$P$58,BVA!$N$59,BVA!$P$59</definedName>
    <definedName name="QB_FORMULA_5" localSheetId="4" hidden="1">'Jan I&amp;E'!$N$19,'Jan I&amp;E'!$P$19,'Jan I&amp;E'!$R$19,'Jan I&amp;E'!$T$19,'Jan I&amp;E'!$V$19,'Jan I&amp;E'!$X$19,'Jan I&amp;E'!$N$22,'Jan I&amp;E'!$P$22,'Jan I&amp;E'!$R$22,'Jan I&amp;E'!$T$22,'Jan I&amp;E'!$V$22,'Jan I&amp;E'!$X$22,'Jan I&amp;E'!$N$24,'Jan I&amp;E'!$P$24,'Jan I&amp;E'!$R$24,'Jan I&amp;E'!$T$24</definedName>
    <definedName name="QB_FORMULA_5" localSheetId="5" hidden="1">'Jan Ledger'!$AA$84,'Jan Ledger'!$Y$85,'Jan Ledger'!$AA$85,'Jan Ledger'!$AA$87,'Jan Ledger'!$AA$88,'Jan Ledger'!$AA$89,'Jan Ledger'!$AA$90,'Jan Ledger'!$AA$91,'Jan Ledger'!$AA$92,'Jan Ledger'!$AA$93,'Jan Ledger'!$AA$94,'Jan Ledger'!$AA$95,'Jan Ledger'!$Y$96,'Jan Ledger'!$AA$96,'Jan Ledger'!$AA$98,'Jan Ledger'!$AA$99</definedName>
    <definedName name="QB_FORMULA_50" localSheetId="4" hidden="1">'Jan I&amp;E'!$N$159,'Jan I&amp;E'!$P$159,'Jan I&amp;E'!$R$159,'Jan I&amp;E'!$T$159,'Jan I&amp;E'!$V$159,'Jan I&amp;E'!$X$159,'Jan I&amp;E'!$R$162,'Jan I&amp;E'!$T$162,'Jan I&amp;E'!$V$162,'Jan I&amp;E'!$X$162,'Jan I&amp;E'!$N$163,'Jan I&amp;E'!$P$163,'Jan I&amp;E'!$R$163,'Jan I&amp;E'!$T$163,'Jan I&amp;E'!$V$163,'Jan I&amp;E'!$X$163</definedName>
    <definedName name="QB_FORMULA_51" localSheetId="4" hidden="1">'Jan I&amp;E'!$N$164,'Jan I&amp;E'!$P$164,'Jan I&amp;E'!$R$164,'Jan I&amp;E'!$T$164,'Jan I&amp;E'!$V$164,'Jan I&amp;E'!$X$164,'Jan I&amp;E'!$J$165,'Jan I&amp;E'!$L$165,'Jan I&amp;E'!$N$165,'Jan I&amp;E'!$P$165,'Jan I&amp;E'!$R$165,'Jan I&amp;E'!$T$165,'Jan I&amp;E'!$V$165,'Jan I&amp;E'!$X$165,'Jan I&amp;E'!$N$166,'Jan I&amp;E'!$P$166</definedName>
    <definedName name="QB_FORMULA_52" localSheetId="4" hidden="1">'Jan I&amp;E'!$R$166,'Jan I&amp;E'!$T$166,'Jan I&amp;E'!$V$166,'Jan I&amp;E'!$X$166,'Jan I&amp;E'!$J$167,'Jan I&amp;E'!$L$167,'Jan I&amp;E'!$N$167,'Jan I&amp;E'!$P$167,'Jan I&amp;E'!$R$167,'Jan I&amp;E'!$T$167,'Jan I&amp;E'!$V$167,'Jan I&amp;E'!$X$167,'Jan I&amp;E'!$R$168,'Jan I&amp;E'!$T$168,'Jan I&amp;E'!$V$168,'Jan I&amp;E'!$X$168</definedName>
    <definedName name="QB_FORMULA_53" localSheetId="4" hidden="1">'Jan I&amp;E'!$J$169,'Jan I&amp;E'!$L$169,'Jan I&amp;E'!$N$169,'Jan I&amp;E'!$P$169,'Jan I&amp;E'!$R$169,'Jan I&amp;E'!$T$169,'Jan I&amp;E'!$V$169,'Jan I&amp;E'!$X$169,'Jan I&amp;E'!$J$170,'Jan I&amp;E'!$L$170,'Jan I&amp;E'!$N$170,'Jan I&amp;E'!$P$170,'Jan I&amp;E'!$R$170,'Jan I&amp;E'!$T$170,'Jan I&amp;E'!$V$170,'Jan I&amp;E'!$X$170</definedName>
    <definedName name="QB_FORMULA_54" localSheetId="4" hidden="1">'Jan I&amp;E'!$R$174,'Jan I&amp;E'!$T$174,'Jan I&amp;E'!$V$174,'Jan I&amp;E'!$X$174,'Jan I&amp;E'!$J$175,'Jan I&amp;E'!$R$175,'Jan I&amp;E'!$T$175,'Jan I&amp;E'!$V$175,'Jan I&amp;E'!$X$175,'Jan I&amp;E'!$J$176,'Jan I&amp;E'!$R$176,'Jan I&amp;E'!$T$176,'Jan I&amp;E'!$V$176,'Jan I&amp;E'!$X$176,'Jan I&amp;E'!$N$179,'Jan I&amp;E'!$P$179</definedName>
    <definedName name="QB_FORMULA_55" localSheetId="4" hidden="1">'Jan I&amp;E'!$R$179,'Jan I&amp;E'!$T$179,'Jan I&amp;E'!$V$179,'Jan I&amp;E'!$X$179,'Jan I&amp;E'!$N$180,'Jan I&amp;E'!$P$180,'Jan I&amp;E'!$R$180,'Jan I&amp;E'!$T$180,'Jan I&amp;E'!$V$180,'Jan I&amp;E'!$X$180,'Jan I&amp;E'!$N$181,'Jan I&amp;E'!$P$181,'Jan I&amp;E'!$R$181,'Jan I&amp;E'!$T$181,'Jan I&amp;E'!$V$181,'Jan I&amp;E'!$X$181</definedName>
    <definedName name="QB_FORMULA_56" localSheetId="4" hidden="1">'Jan I&amp;E'!$N$182,'Jan I&amp;E'!$P$182,'Jan I&amp;E'!$R$182,'Jan I&amp;E'!$T$182,'Jan I&amp;E'!$V$182,'Jan I&amp;E'!$X$182,'Jan I&amp;E'!$N$183,'Jan I&amp;E'!$P$183,'Jan I&amp;E'!$R$183,'Jan I&amp;E'!$T$183,'Jan I&amp;E'!$V$183,'Jan I&amp;E'!$X$183,'Jan I&amp;E'!$N$184,'Jan I&amp;E'!$P$184,'Jan I&amp;E'!$R$184,'Jan I&amp;E'!$T$184</definedName>
    <definedName name="QB_FORMULA_57" localSheetId="4" hidden="1">'Jan I&amp;E'!$V$184,'Jan I&amp;E'!$X$184,'Jan I&amp;E'!$J$185,'Jan I&amp;E'!$L$185,'Jan I&amp;E'!$N$185,'Jan I&amp;E'!$P$185,'Jan I&amp;E'!$R$185,'Jan I&amp;E'!$T$185,'Jan I&amp;E'!$V$185,'Jan I&amp;E'!$X$185,'Jan I&amp;E'!$N$186,'Jan I&amp;E'!$P$186,'Jan I&amp;E'!$R$186,'Jan I&amp;E'!$T$186,'Jan I&amp;E'!$V$186,'Jan I&amp;E'!$X$186</definedName>
    <definedName name="QB_FORMULA_58" localSheetId="4" hidden="1">'Jan I&amp;E'!$R$189,'Jan I&amp;E'!$T$189,'Jan I&amp;E'!$V$189,'Jan I&amp;E'!$X$189,'Jan I&amp;E'!$J$190,'Jan I&amp;E'!$R$190,'Jan I&amp;E'!$T$190,'Jan I&amp;E'!$V$190,'Jan I&amp;E'!$X$190,'Jan I&amp;E'!$J$191,'Jan I&amp;E'!$R$191,'Jan I&amp;E'!$T$191,'Jan I&amp;E'!$V$191,'Jan I&amp;E'!$X$191,'Jan I&amp;E'!$J$192,'Jan I&amp;E'!$L$192</definedName>
    <definedName name="QB_FORMULA_59" localSheetId="4" hidden="1">'Jan I&amp;E'!$N$192,'Jan I&amp;E'!$P$192,'Jan I&amp;E'!$R$192,'Jan I&amp;E'!$T$192,'Jan I&amp;E'!$V$192,'Jan I&amp;E'!$X$192,'Jan I&amp;E'!$J$193,'Jan I&amp;E'!$L$193,'Jan I&amp;E'!$N$193,'Jan I&amp;E'!$P$193,'Jan I&amp;E'!$R$193,'Jan I&amp;E'!$T$193,'Jan I&amp;E'!$V$193,'Jan I&amp;E'!$X$193,'Jan I&amp;E'!$J$194,'Jan I&amp;E'!$L$194</definedName>
    <definedName name="QB_FORMULA_6" localSheetId="6" hidden="1">BVA!$N$60,BVA!$P$60,BVA!$J$61,BVA!$L$61,BVA!$N$61,BVA!$P$61,BVA!$N$63,BVA!$P$63,BVA!$N$64,BVA!$P$64,BVA!$N$65,BVA!$P$65,BVA!$N$66,BVA!$P$66,BVA!$N$67,BVA!$P$67</definedName>
    <definedName name="QB_FORMULA_6" localSheetId="4" hidden="1">'Jan I&amp;E'!$V$24,'Jan I&amp;E'!$X$24,'Jan I&amp;E'!$N$25,'Jan I&amp;E'!$P$25,'Jan I&amp;E'!$R$25,'Jan I&amp;E'!$T$25,'Jan I&amp;E'!$V$25,'Jan I&amp;E'!$X$25,'Jan I&amp;E'!$J$26,'Jan I&amp;E'!$L$26,'Jan I&amp;E'!$N$26,'Jan I&amp;E'!$P$26,'Jan I&amp;E'!$R$26,'Jan I&amp;E'!$T$26,'Jan I&amp;E'!$V$26,'Jan I&amp;E'!$X$26</definedName>
    <definedName name="QB_FORMULA_6" localSheetId="5" hidden="1">'Jan Ledger'!$AA$100,'Jan Ledger'!$AA$101,'Jan Ledger'!$AA$102,'Jan Ledger'!$AA$103,'Jan Ledger'!$AA$104,'Jan Ledger'!$Y$105,'Jan Ledger'!$AA$105,'Jan Ledger'!$AA$108,'Jan Ledger'!$Y$109,'Jan Ledger'!$AA$109,'Jan Ledger'!$AA$113,'Jan Ledger'!$AA$114,'Jan Ledger'!$Y$115,'Jan Ledger'!$AA$115,'Jan Ledger'!$AA$117,'Jan Ledger'!$Y$118</definedName>
    <definedName name="QB_FORMULA_60" localSheetId="4" hidden="1">'Jan I&amp;E'!$N$194,'Jan I&amp;E'!$P$194,'Jan I&amp;E'!$R$194,'Jan I&amp;E'!$T$194,'Jan I&amp;E'!$V$194,'Jan I&amp;E'!$X$194</definedName>
    <definedName name="QB_FORMULA_7" localSheetId="6" hidden="1">BVA!$N$68,BVA!$P$68,BVA!$N$69,BVA!$P$69,BVA!$N$70,BVA!$P$70,BVA!$J$71,BVA!$L$71,BVA!$N$71,BVA!$P$71,BVA!$N$73,BVA!$P$73,BVA!$N$74,BVA!$P$74,BVA!$N$75,BVA!$P$75</definedName>
    <definedName name="QB_FORMULA_7" localSheetId="4" hidden="1">'Jan I&amp;E'!$N$28,'Jan I&amp;E'!$P$28,'Jan I&amp;E'!$R$28,'Jan I&amp;E'!$T$28,'Jan I&amp;E'!$V$28,'Jan I&amp;E'!$X$28,'Jan I&amp;E'!$N$29,'Jan I&amp;E'!$P$29,'Jan I&amp;E'!$R$29,'Jan I&amp;E'!$T$29,'Jan I&amp;E'!$V$29,'Jan I&amp;E'!$X$29,'Jan I&amp;E'!$N$30,'Jan I&amp;E'!$P$30,'Jan I&amp;E'!$R$30,'Jan I&amp;E'!$T$30</definedName>
    <definedName name="QB_FORMULA_7" localSheetId="5" hidden="1">'Jan Ledger'!$AA$118,'Jan Ledger'!$AA$120,'Jan Ledger'!$Y$121,'Jan Ledger'!$AA$121,'Jan Ledger'!$Y$122,'Jan Ledger'!$AA$122,'Jan Ledger'!$AA$124,'Jan Ledger'!$AA$125,'Jan Ledger'!$AA$126,'Jan Ledger'!$AA$127,'Jan Ledger'!$AA$128,'Jan Ledger'!$AA$129,'Jan Ledger'!$AA$130,'Jan Ledger'!$AA$131,'Jan Ledger'!$AA$132,'Jan Ledger'!$Y$133</definedName>
    <definedName name="QB_FORMULA_8" localSheetId="6" hidden="1">BVA!$J$76,BVA!$L$76,BVA!$N$76,BVA!$P$76,BVA!$J$77,BVA!$L$77,BVA!$N$77,BVA!$P$77,BVA!$N$78,BVA!$P$78,BVA!$N$79,BVA!$P$79,BVA!$N$81,BVA!$P$81,BVA!$N$82,BVA!$P$82</definedName>
    <definedName name="QB_FORMULA_8" localSheetId="4" hidden="1">'Jan I&amp;E'!$V$30,'Jan I&amp;E'!$X$30,'Jan I&amp;E'!$N$31,'Jan I&amp;E'!$P$31,'Jan I&amp;E'!$R$31,'Jan I&amp;E'!$T$31,'Jan I&amp;E'!$V$31,'Jan I&amp;E'!$X$31,'Jan I&amp;E'!$N$32,'Jan I&amp;E'!$P$32,'Jan I&amp;E'!$R$32,'Jan I&amp;E'!$T$32,'Jan I&amp;E'!$V$32,'Jan I&amp;E'!$X$32,'Jan I&amp;E'!$N$33,'Jan I&amp;E'!$P$33</definedName>
    <definedName name="QB_FORMULA_8" localSheetId="5" hidden="1">'Jan Ledger'!$AA$133,'Jan Ledger'!$AA$135,'Jan Ledger'!$Y$136,'Jan Ledger'!$AA$136,'Jan Ledger'!$AA$138,'Jan Ledger'!$AA$139,'Jan Ledger'!$Y$140,'Jan Ledger'!$AA$140,'Jan Ledger'!$AA$142,'Jan Ledger'!$AA$143,'Jan Ledger'!$Y$144,'Jan Ledger'!$AA$144,'Jan Ledger'!$AA$146,'Jan Ledger'!$AA$147,'Jan Ledger'!$Y$148,'Jan Ledger'!$AA$148</definedName>
    <definedName name="QB_FORMULA_9" localSheetId="6" hidden="1">BVA!$N$83,BVA!$P$83,BVA!$J$84,BVA!$L$84,BVA!$N$84,BVA!$P$84,BVA!$N$87,BVA!$P$87,BVA!$N$88,BVA!$P$88,BVA!$N$89,BVA!$P$89,BVA!$N$90,BVA!$P$90,BVA!$J$91,BVA!$L$91</definedName>
    <definedName name="QB_FORMULA_9" localSheetId="4" hidden="1">'Jan I&amp;E'!$R$33,'Jan I&amp;E'!$T$33,'Jan I&amp;E'!$V$33,'Jan I&amp;E'!$X$33,'Jan I&amp;E'!$J$34,'Jan I&amp;E'!$L$34,'Jan I&amp;E'!$N$34,'Jan I&amp;E'!$P$34,'Jan I&amp;E'!$R$34,'Jan I&amp;E'!$T$34,'Jan I&amp;E'!$V$34,'Jan I&amp;E'!$X$34,'Jan I&amp;E'!$N$35,'Jan I&amp;E'!$P$35,'Jan I&amp;E'!$R$35,'Jan I&amp;E'!$T$35</definedName>
    <definedName name="QB_FORMULA_9" localSheetId="5" hidden="1">'Jan Ledger'!$AA$150,'Jan Ledger'!$AA$151,'Jan Ledger'!$AA$152,'Jan Ledger'!$Y$153,'Jan Ledger'!$AA$153,'Jan Ledger'!$Y$154,'Jan Ledger'!$AA$154,'Jan Ledger'!$AA$157,'Jan Ledger'!$AA$158,'Jan Ledger'!$AA$159,'Jan Ledger'!$AA$160,'Jan Ledger'!$AA$161,'Jan Ledger'!$AA$162,'Jan Ledger'!$Y$163,'Jan Ledger'!$AA$163,'Jan Ledger'!$AA$165</definedName>
    <definedName name="QB_ROW_1" localSheetId="3" hidden="1">'Jan Balance Sheet'!$A$2</definedName>
    <definedName name="QB_ROW_10031" localSheetId="3" hidden="1">'Jan Balance Sheet'!$D$31</definedName>
    <definedName name="QB_ROW_1011" localSheetId="3" hidden="1">'Jan Balance Sheet'!$B$3</definedName>
    <definedName name="QB_ROW_10331" localSheetId="3" hidden="1">'Jan Balance Sheet'!$D$33</definedName>
    <definedName name="QB_ROW_105250" localSheetId="6" hidden="1">BVA!$F$149</definedName>
    <definedName name="QB_ROW_105250" localSheetId="4" hidden="1">'Jan I&amp;E'!$F$144</definedName>
    <definedName name="QB_ROW_106020" localSheetId="5" hidden="1">'Jan Ledger'!$C$367</definedName>
    <definedName name="QB_ROW_106250" localSheetId="6" hidden="1">BVA!$F$171</definedName>
    <definedName name="QB_ROW_106250" localSheetId="4" hidden="1">'Jan I&amp;E'!$F$166</definedName>
    <definedName name="QB_ROW_106320" localSheetId="5" hidden="1">'Jan Ledger'!$C$374</definedName>
    <definedName name="QB_ROW_107020" localSheetId="5" hidden="1">'Jan Ledger'!$C$351</definedName>
    <definedName name="QB_ROW_107030" localSheetId="5" hidden="1">'Jan Ledger'!$D$360</definedName>
    <definedName name="QB_ROW_107050" localSheetId="6" hidden="1">BVA!$F$166</definedName>
    <definedName name="QB_ROW_107050" localSheetId="4" hidden="1">'Jan I&amp;E'!$F$161</definedName>
    <definedName name="QB_ROW_107260" localSheetId="6" hidden="1">BVA!$G$169</definedName>
    <definedName name="QB_ROW_107260" localSheetId="4" hidden="1">'Jan I&amp;E'!$G$164</definedName>
    <definedName name="QB_ROW_107320" localSheetId="5" hidden="1">'Jan Ledger'!$C$366</definedName>
    <definedName name="QB_ROW_107330" localSheetId="5" hidden="1">'Jan Ledger'!$D$365</definedName>
    <definedName name="QB_ROW_107350" localSheetId="6" hidden="1">BVA!$F$170</definedName>
    <definedName name="QB_ROW_107350" localSheetId="4" hidden="1">'Jan I&amp;E'!$F$165</definedName>
    <definedName name="QB_ROW_108260" localSheetId="6" hidden="1">BVA!$G$129</definedName>
    <definedName name="QB_ROW_108260" localSheetId="4" hidden="1">'Jan I&amp;E'!$G$127</definedName>
    <definedName name="QB_ROW_11031" localSheetId="3" hidden="1">'Jan Balance Sheet'!$D$34</definedName>
    <definedName name="QB_ROW_11050" localSheetId="3" hidden="1">'Jan Balance Sheet'!$F$50</definedName>
    <definedName name="QB_ROW_112250" localSheetId="6" hidden="1">BVA!$F$117</definedName>
    <definedName name="QB_ROW_112250" localSheetId="4" hidden="1">'Jan I&amp;E'!$F$115</definedName>
    <definedName name="QB_ROW_113010" localSheetId="5" hidden="1">'Jan Ledger'!$B$6</definedName>
    <definedName name="QB_ROW_113240" localSheetId="6" hidden="1">BVA!$E$6</definedName>
    <definedName name="QB_ROW_113240" localSheetId="4" hidden="1">'Jan I&amp;E'!$E$6</definedName>
    <definedName name="QB_ROW_11331" localSheetId="3" hidden="1">'Jan Balance Sheet'!$D$37</definedName>
    <definedName name="QB_ROW_113310" localSheetId="5" hidden="1">'Jan Ledger'!$B$10</definedName>
    <definedName name="QB_ROW_11350" localSheetId="3" hidden="1">'Jan Balance Sheet'!$F$53</definedName>
    <definedName name="QB_ROW_114010" localSheetId="5" hidden="1">'Jan Ledger'!$B$384</definedName>
    <definedName name="QB_ROW_114030" localSheetId="6" hidden="1">BVA!$D$178</definedName>
    <definedName name="QB_ROW_114030" localSheetId="4" hidden="1">'Jan I&amp;E'!$D$173</definedName>
    <definedName name="QB_ROW_114310" localSheetId="5" hidden="1">'Jan Ledger'!$B$388</definedName>
    <definedName name="QB_ROW_114330" localSheetId="6" hidden="1">BVA!$D$180</definedName>
    <definedName name="QB_ROW_114330" localSheetId="4" hidden="1">'Jan I&amp;E'!$D$175</definedName>
    <definedName name="QB_ROW_117220" localSheetId="3" hidden="1">'Jan Balance Sheet'!$C$17</definedName>
    <definedName name="QB_ROW_118220" localSheetId="3" hidden="1">'Jan Balance Sheet'!$C$23</definedName>
    <definedName name="QB_ROW_12031" localSheetId="3" hidden="1">'Jan Balance Sheet'!$D$38</definedName>
    <definedName name="QB_ROW_1220" localSheetId="3" hidden="1">'Jan Balance Sheet'!$C$75</definedName>
    <definedName name="QB_ROW_12260" localSheetId="3" hidden="1">'Jan Balance Sheet'!$G$51</definedName>
    <definedName name="QB_ROW_12331" localSheetId="3" hidden="1">'Jan Balance Sheet'!$D$62</definedName>
    <definedName name="QB_ROW_124040" localSheetId="5" hidden="1">'Jan Ledger'!$E$145</definedName>
    <definedName name="QB_ROW_124270" localSheetId="6" hidden="1">BVA!$H$59</definedName>
    <definedName name="QB_ROW_124270" localSheetId="4" hidden="1">'Jan I&amp;E'!$H$58</definedName>
    <definedName name="QB_ROW_124340" localSheetId="5" hidden="1">'Jan Ledger'!$E$148</definedName>
    <definedName name="QB_ROW_125030" localSheetId="5" hidden="1">'Jan Ledger'!$D$313</definedName>
    <definedName name="QB_ROW_125260" localSheetId="6" hidden="1">BVA!$G$141</definedName>
    <definedName name="QB_ROW_125260" localSheetId="4" hidden="1">'Jan I&amp;E'!$G$136</definedName>
    <definedName name="QB_ROW_125330" localSheetId="5" hidden="1">'Jan Ledger'!$D$315</definedName>
    <definedName name="QB_ROW_127220" localSheetId="3" hidden="1">'Jan Balance Sheet'!$C$25</definedName>
    <definedName name="QB_ROW_129220" localSheetId="3" hidden="1">'Jan Balance Sheet'!$C$76</definedName>
    <definedName name="QB_ROW_130010" localSheetId="5" hidden="1">'Jan Ledger'!$B$54</definedName>
    <definedName name="QB_ROW_130040" localSheetId="6" hidden="1">BVA!$E$21</definedName>
    <definedName name="QB_ROW_130040" localSheetId="4" hidden="1">'Jan I&amp;E'!$E$21</definedName>
    <definedName name="QB_ROW_130310" localSheetId="5" hidden="1">'Jan Ledger'!$B$285</definedName>
    <definedName name="QB_ROW_130340" localSheetId="6" hidden="1">BVA!$E$110</definedName>
    <definedName name="QB_ROW_130340" localSheetId="4" hidden="1">'Jan I&amp;E'!$E$108</definedName>
    <definedName name="QB_ROW_131020" localSheetId="5" hidden="1">'Jan Ledger'!$C$218</definedName>
    <definedName name="QB_ROW_131050" localSheetId="6" hidden="1">BVA!$F$85</definedName>
    <definedName name="QB_ROW_131050" localSheetId="4" hidden="1">'Jan I&amp;E'!$F$83</definedName>
    <definedName name="QB_ROW_1311" localSheetId="3" hidden="1">'Jan Balance Sheet'!$B$15</definedName>
    <definedName name="QB_ROW_131320" localSheetId="5" hidden="1">'Jan Ledger'!$C$284</definedName>
    <definedName name="QB_ROW_131350" localSheetId="6" hidden="1">BVA!$F$109</definedName>
    <definedName name="QB_ROW_131350" localSheetId="4" hidden="1">'Jan I&amp;E'!$F$107</definedName>
    <definedName name="QB_ROW_132040" localSheetId="6" hidden="1">BVA!$E$111</definedName>
    <definedName name="QB_ROW_132040" localSheetId="4" hidden="1">'Jan I&amp;E'!$E$109</definedName>
    <definedName name="QB_ROW_132340" localSheetId="6" hidden="1">BVA!$E$114</definedName>
    <definedName name="QB_ROW_132340" localSheetId="4" hidden="1">'Jan I&amp;E'!$E$112</definedName>
    <definedName name="QB_ROW_13260" localSheetId="3" hidden="1">'Jan Balance Sheet'!$G$52</definedName>
    <definedName name="QB_ROW_133010" localSheetId="5" hidden="1">'Jan Ledger'!$B$286</definedName>
    <definedName name="QB_ROW_133040" localSheetId="6" hidden="1">BVA!$E$115</definedName>
    <definedName name="QB_ROW_133040" localSheetId="4" hidden="1">'Jan I&amp;E'!$E$113</definedName>
    <definedName name="QB_ROW_133310" localSheetId="5" hidden="1">'Jan Ledger'!$B$297</definedName>
    <definedName name="QB_ROW_133340" localSheetId="6" hidden="1">BVA!$E$121</definedName>
    <definedName name="QB_ROW_133340" localSheetId="4" hidden="1">'Jan I&amp;E'!$E$119</definedName>
    <definedName name="QB_ROW_134010" localSheetId="5" hidden="1">'Jan Ledger'!$B$298</definedName>
    <definedName name="QB_ROW_134040" localSheetId="6" hidden="1">BVA!$E$122</definedName>
    <definedName name="QB_ROW_134040" localSheetId="4" hidden="1">'Jan I&amp;E'!$E$120</definedName>
    <definedName name="QB_ROW_134310" localSheetId="5" hidden="1">'Jan Ledger'!$B$332</definedName>
    <definedName name="QB_ROW_134340" localSheetId="6" hidden="1">BVA!$E$147</definedName>
    <definedName name="QB_ROW_134340" localSheetId="4" hidden="1">'Jan I&amp;E'!$E$142</definedName>
    <definedName name="QB_ROW_136030" localSheetId="5" hidden="1">'Jan Ledger'!$D$60</definedName>
    <definedName name="QB_ROW_136260" localSheetId="6" hidden="1">BVA!$G$25</definedName>
    <definedName name="QB_ROW_136260" localSheetId="4" hidden="1">'Jan I&amp;E'!$G$25</definedName>
    <definedName name="QB_ROW_136330" localSheetId="5" hidden="1">'Jan Ledger'!$D$63</definedName>
    <definedName name="QB_ROW_137270" localSheetId="6" hidden="1">BVA!$H$88</definedName>
    <definedName name="QB_ROW_137270" localSheetId="4" hidden="1">'Jan I&amp;E'!$H$86</definedName>
    <definedName name="QB_ROW_14011" localSheetId="3" hidden="1">'Jan Balance Sheet'!$B$65</definedName>
    <definedName name="QB_ROW_14250" localSheetId="3" hidden="1">'Jan Balance Sheet'!$F$55</definedName>
    <definedName name="QB_ROW_143030" localSheetId="5" hidden="1">'Jan Ledger'!$D$82</definedName>
    <definedName name="QB_ROW_14311" localSheetId="3" hidden="1">'Jan Balance Sheet'!$B$78</definedName>
    <definedName name="QB_ROW_143260" localSheetId="6" hidden="1">BVA!$G$40</definedName>
    <definedName name="QB_ROW_143260" localSheetId="4" hidden="1">'Jan I&amp;E'!$G$40</definedName>
    <definedName name="QB_ROW_143330" localSheetId="5" hidden="1">'Jan Ledger'!$D$84</definedName>
    <definedName name="QB_ROW_144030" localSheetId="5" hidden="1">'Jan Ledger'!$D$310</definedName>
    <definedName name="QB_ROW_144260" localSheetId="6" hidden="1">BVA!$G$137</definedName>
    <definedName name="QB_ROW_144260" localSheetId="4" hidden="1">'Jan I&amp;E'!$G$135</definedName>
    <definedName name="QB_ROW_144330" localSheetId="5" hidden="1">'Jan Ledger'!$D$312</definedName>
    <definedName name="QB_ROW_148030" localSheetId="3" hidden="1">'Jan Balance Sheet'!$D$5</definedName>
    <definedName name="QB_ROW_148330" localSheetId="3" hidden="1">'Jan Balance Sheet'!$D$9</definedName>
    <definedName name="QB_ROW_15250" localSheetId="3" hidden="1">'Jan Balance Sheet'!$F$54</definedName>
    <definedName name="QB_ROW_154260" localSheetId="6" hidden="1">BVA!$G$139</definedName>
    <definedName name="QB_ROW_155260" localSheetId="6" hidden="1">BVA!$G$140</definedName>
    <definedName name="QB_ROW_156040" localSheetId="5" hidden="1">'Jan Ledger'!$E$220</definedName>
    <definedName name="QB_ROW_156270" localSheetId="6" hidden="1">BVA!$H$87</definedName>
    <definedName name="QB_ROW_156270" localSheetId="4" hidden="1">'Jan I&amp;E'!$H$85</definedName>
    <definedName name="QB_ROW_156340" localSheetId="5" hidden="1">'Jan Ledger'!$E$228</definedName>
    <definedName name="QB_ROW_157270" localSheetId="6" hidden="1">BVA!$H$89</definedName>
    <definedName name="QB_ROW_157270" localSheetId="4" hidden="1">'Jan I&amp;E'!$H$87</definedName>
    <definedName name="QB_ROW_161020" localSheetId="5" hidden="1">'Jan Ledger'!$C$334</definedName>
    <definedName name="QB_ROW_161250" localSheetId="6" hidden="1">BVA!$F$150</definedName>
    <definedName name="QB_ROW_161250" localSheetId="4" hidden="1">'Jan I&amp;E'!$F$145</definedName>
    <definedName name="QB_ROW_161320" localSheetId="5" hidden="1">'Jan Ledger'!$C$337</definedName>
    <definedName name="QB_ROW_164040" localSheetId="5" hidden="1">'Jan Ledger'!$E$248</definedName>
    <definedName name="QB_ROW_164270" localSheetId="6" hidden="1">BVA!$H$95</definedName>
    <definedName name="QB_ROW_164270" localSheetId="4" hidden="1">'Jan I&amp;E'!$H$93</definedName>
    <definedName name="QB_ROW_164340" localSheetId="5" hidden="1">'Jan Ledger'!$E$250</definedName>
    <definedName name="QB_ROW_165040" localSheetId="5" hidden="1">'Jan Ledger'!$E$137</definedName>
    <definedName name="QB_ROW_165270" localSheetId="6" hidden="1">BVA!$H$57</definedName>
    <definedName name="QB_ROW_165270" localSheetId="4" hidden="1">'Jan I&amp;E'!$H$56</definedName>
    <definedName name="QB_ROW_165340" localSheetId="5" hidden="1">'Jan Ledger'!$E$140</definedName>
    <definedName name="QB_ROW_167050" localSheetId="5" hidden="1">'Jan Ledger'!$F$266</definedName>
    <definedName name="QB_ROW_167280" localSheetId="6" hidden="1">BVA!$I$103</definedName>
    <definedName name="QB_ROW_167280" localSheetId="4" hidden="1">'Jan I&amp;E'!$I$101</definedName>
    <definedName name="QB_ROW_167350" localSheetId="5" hidden="1">'Jan Ledger'!$F$269</definedName>
    <definedName name="QB_ROW_169240" localSheetId="3" hidden="1">'Jan Balance Sheet'!$E$32</definedName>
    <definedName name="QB_ROW_17221" localSheetId="3" hidden="1">'Jan Balance Sheet'!$C$77</definedName>
    <definedName name="QB_ROW_17250" localSheetId="3" hidden="1">'Jan Balance Sheet'!$F$45</definedName>
    <definedName name="QB_ROW_174230" localSheetId="3" hidden="1">'Jan Balance Sheet'!$D$72</definedName>
    <definedName name="QB_ROW_177260" localSheetId="6" hidden="1">BVA!$G$37</definedName>
    <definedName name="QB_ROW_177260" localSheetId="4" hidden="1">'Jan I&amp;E'!$G$37</definedName>
    <definedName name="QB_ROW_178030" localSheetId="5" hidden="1">'Jan Ledger'!$D$56</definedName>
    <definedName name="QB_ROW_178260" localSheetId="6" hidden="1">BVA!$G$24</definedName>
    <definedName name="QB_ROW_178260" localSheetId="4" hidden="1">'Jan I&amp;E'!$G$24</definedName>
    <definedName name="QB_ROW_178330" localSheetId="5" hidden="1">'Jan Ledger'!$D$59</definedName>
    <definedName name="QB_ROW_18220" localSheetId="3" hidden="1">'Jan Balance Sheet'!$C$22</definedName>
    <definedName name="QB_ROW_18301" localSheetId="6" hidden="1">BVA!$A$201</definedName>
    <definedName name="QB_ROW_18301" localSheetId="4" hidden="1">'Jan I&amp;E'!$A$194</definedName>
    <definedName name="QB_ROW_185040" localSheetId="5" hidden="1">'Jan Ledger'!$E$251</definedName>
    <definedName name="QB_ROW_185270" localSheetId="6" hidden="1">BVA!$H$96</definedName>
    <definedName name="QB_ROW_185270" localSheetId="4" hidden="1">'Jan I&amp;E'!$H$94</definedName>
    <definedName name="QB_ROW_185340" localSheetId="5" hidden="1">'Jan Ledger'!$E$253</definedName>
    <definedName name="QB_ROW_187020" localSheetId="3" hidden="1">'Jan Balance Sheet'!$C$67</definedName>
    <definedName name="QB_ROW_187320" localSheetId="3" hidden="1">'Jan Balance Sheet'!$C$74</definedName>
    <definedName name="QB_ROW_190010" localSheetId="5" hidden="1">'Jan Ledger'!$B$339</definedName>
    <definedName name="QB_ROW_190040" localSheetId="6" hidden="1">BVA!$E$152</definedName>
    <definedName name="QB_ROW_190040" localSheetId="4" hidden="1">'Jan I&amp;E'!$E$147</definedName>
    <definedName name="QB_ROW_19011" localSheetId="6" hidden="1">BVA!$B$3</definedName>
    <definedName name="QB_ROW_19011" localSheetId="4" hidden="1">'Jan I&amp;E'!$B$3</definedName>
    <definedName name="QB_ROW_190310" localSheetId="5" hidden="1">'Jan Ledger'!$B$349</definedName>
    <definedName name="QB_ROW_190340" localSheetId="6" hidden="1">BVA!$E$164</definedName>
    <definedName name="QB_ROW_190340" localSheetId="4" hidden="1">'Jan I&amp;E'!$E$159</definedName>
    <definedName name="QB_ROW_191250" localSheetId="6" hidden="1">BVA!$F$154</definedName>
    <definedName name="QB_ROW_191250" localSheetId="4" hidden="1">'Jan I&amp;E'!$F$149</definedName>
    <definedName name="QB_ROW_19311" localSheetId="6" hidden="1">BVA!$B$175</definedName>
    <definedName name="QB_ROW_19311" localSheetId="4" hidden="1">'Jan I&amp;E'!$B$170</definedName>
    <definedName name="QB_ROW_193220" localSheetId="3" hidden="1">'Jan Balance Sheet'!$C$66</definedName>
    <definedName name="QB_ROW_19350" localSheetId="6" hidden="1">BVA!$F$22</definedName>
    <definedName name="QB_ROW_19350" localSheetId="4" hidden="1">'Jan I&amp;E'!$F$22</definedName>
    <definedName name="QB_ROW_198040" localSheetId="5" hidden="1">'Jan Ledger'!$E$111</definedName>
    <definedName name="QB_ROW_198070" localSheetId="6" hidden="1">BVA!$H$47</definedName>
    <definedName name="QB_ROW_198070" localSheetId="4" hidden="1">'Jan I&amp;E'!$H$47</definedName>
    <definedName name="QB_ROW_198340" localSheetId="5" hidden="1">'Jan Ledger'!$E$122</definedName>
    <definedName name="QB_ROW_198370" localSheetId="6" hidden="1">BVA!$H$54</definedName>
    <definedName name="QB_ROW_198370" localSheetId="4" hidden="1">'Jan I&amp;E'!$H$53</definedName>
    <definedName name="QB_ROW_199250" localSheetId="6" hidden="1">BVA!$F$160</definedName>
    <definedName name="QB_ROW_199250" localSheetId="4" hidden="1">'Jan I&amp;E'!$F$155</definedName>
    <definedName name="QB_ROW_200040" localSheetId="5" hidden="1">'Jan Ledger'!$E$275</definedName>
    <definedName name="QB_ROW_200270" localSheetId="6" hidden="1">BVA!$H$106</definedName>
    <definedName name="QB_ROW_200270" localSheetId="4" hidden="1">'Jan I&amp;E'!$H$104</definedName>
    <definedName name="QB_ROW_20031" localSheetId="6" hidden="1">BVA!$D$4</definedName>
    <definedName name="QB_ROW_20031" localSheetId="4" hidden="1">'Jan I&amp;E'!$D$4</definedName>
    <definedName name="QB_ROW_200340" localSheetId="5" hidden="1">'Jan Ledger'!$E$278</definedName>
    <definedName name="QB_ROW_202010" localSheetId="5" hidden="1">'Jan Ledger'!$B$376</definedName>
    <definedName name="QB_ROW_2021" localSheetId="3" hidden="1">'Jan Balance Sheet'!$C$4</definedName>
    <definedName name="QB_ROW_202240" localSheetId="6" hidden="1">BVA!$E$173</definedName>
    <definedName name="QB_ROW_202240" localSheetId="4" hidden="1">'Jan I&amp;E'!$E$168</definedName>
    <definedName name="QB_ROW_202310" localSheetId="5" hidden="1">'Jan Ledger'!$B$383</definedName>
    <definedName name="QB_ROW_20331" localSheetId="6" hidden="1">BVA!$D$18</definedName>
    <definedName name="QB_ROW_20331" localSheetId="4" hidden="1">'Jan I&amp;E'!$D$18</definedName>
    <definedName name="QB_ROW_206050" localSheetId="5" hidden="1">'Jan Ledger'!$F$119</definedName>
    <definedName name="QB_ROW_206280" localSheetId="6" hidden="1">BVA!$I$50</definedName>
    <definedName name="QB_ROW_206280" localSheetId="4" hidden="1">'Jan I&amp;E'!$I$50</definedName>
    <definedName name="QB_ROW_206350" localSheetId="5" hidden="1">'Jan Ledger'!$F$121</definedName>
    <definedName name="QB_ROW_207020" localSheetId="5" hidden="1">'Jan Ledger'!$C$340</definedName>
    <definedName name="QB_ROW_207050" localSheetId="6" hidden="1">BVA!$F$155</definedName>
    <definedName name="QB_ROW_207050" localSheetId="4" hidden="1">'Jan I&amp;E'!$F$150</definedName>
    <definedName name="QB_ROW_207260" localSheetId="6" hidden="1">BVA!$G$157</definedName>
    <definedName name="QB_ROW_207260" localSheetId="4" hidden="1">'Jan I&amp;E'!$G$152</definedName>
    <definedName name="QB_ROW_207320" localSheetId="5" hidden="1">'Jan Ledger'!$C$342</definedName>
    <definedName name="QB_ROW_207350" localSheetId="6" hidden="1">BVA!$F$158</definedName>
    <definedName name="QB_ROW_207350" localSheetId="4" hidden="1">'Jan I&amp;E'!$F$153</definedName>
    <definedName name="QB_ROW_208250" localSheetId="6" hidden="1">BVA!$F$153</definedName>
    <definedName name="QB_ROW_208250" localSheetId="4" hidden="1">'Jan I&amp;E'!$F$148</definedName>
    <definedName name="QB_ROW_210010" localSheetId="5" hidden="1">'Jan Ledger'!$B$333</definedName>
    <definedName name="QB_ROW_210040" localSheetId="6" hidden="1">BVA!$E$148</definedName>
    <definedName name="QB_ROW_210040" localSheetId="4" hidden="1">'Jan I&amp;E'!$E$143</definedName>
    <definedName name="QB_ROW_21031" localSheetId="6" hidden="1">BVA!$D$20</definedName>
    <definedName name="QB_ROW_21031" localSheetId="4" hidden="1">'Jan I&amp;E'!$D$20</definedName>
    <definedName name="QB_ROW_210310" localSheetId="5" hidden="1">'Jan Ledger'!$B$338</definedName>
    <definedName name="QB_ROW_210340" localSheetId="6" hidden="1">BVA!$E$151</definedName>
    <definedName name="QB_ROW_210340" localSheetId="4" hidden="1">'Jan I&amp;E'!$E$146</definedName>
    <definedName name="QB_ROW_21331" localSheetId="6" hidden="1">BVA!$D$174</definedName>
    <definedName name="QB_ROW_21331" localSheetId="4" hidden="1">'Jan I&amp;E'!$D$169</definedName>
    <definedName name="QB_ROW_214030" localSheetId="5" hidden="1">'Jan Ledger'!$D$300</definedName>
    <definedName name="QB_ROW_214260" localSheetId="6" hidden="1">BVA!$G$125</definedName>
    <definedName name="QB_ROW_214260" localSheetId="4" hidden="1">'Jan I&amp;E'!$G$123</definedName>
    <definedName name="QB_ROW_214330" localSheetId="5" hidden="1">'Jan Ledger'!$D$302</definedName>
    <definedName name="QB_ROW_217280" localSheetId="6" hidden="1">BVA!$I$51</definedName>
    <definedName name="QB_ROW_218050" localSheetId="5" hidden="1">'Jan Ledger'!$F$116</definedName>
    <definedName name="QB_ROW_218280" localSheetId="6" hidden="1">BVA!$I$49</definedName>
    <definedName name="QB_ROW_218280" localSheetId="4" hidden="1">'Jan I&amp;E'!$I$49</definedName>
    <definedName name="QB_ROW_218350" localSheetId="5" hidden="1">'Jan Ledger'!$F$118</definedName>
    <definedName name="QB_ROW_220040" localSheetId="5" hidden="1">'Jan Ledger'!$E$254</definedName>
    <definedName name="QB_ROW_22011" localSheetId="6" hidden="1">BVA!$B$176</definedName>
    <definedName name="QB_ROW_22011" localSheetId="4" hidden="1">'Jan I&amp;E'!$B$171</definedName>
    <definedName name="QB_ROW_220270" localSheetId="6" hidden="1">BVA!$H$97</definedName>
    <definedName name="QB_ROW_220270" localSheetId="4" hidden="1">'Jan I&amp;E'!$H$95</definedName>
    <definedName name="QB_ROW_220340" localSheetId="5" hidden="1">'Jan Ledger'!$E$256</definedName>
    <definedName name="QB_ROW_221040" localSheetId="5" hidden="1">'Jan Ledger'!$E$231</definedName>
    <definedName name="QB_ROW_221270" localSheetId="6" hidden="1">BVA!$H$93</definedName>
    <definedName name="QB_ROW_221270" localSheetId="4" hidden="1">'Jan I&amp;E'!$H$91</definedName>
    <definedName name="QB_ROW_221340" localSheetId="5" hidden="1">'Jan Ledger'!$E$242</definedName>
    <definedName name="QB_ROW_222020" localSheetId="5" hidden="1">'Jan Ledger'!$C$49</definedName>
    <definedName name="QB_ROW_222250" localSheetId="6" hidden="1">BVA!$F$16</definedName>
    <definedName name="QB_ROW_222250" localSheetId="4" hidden="1">'Jan I&amp;E'!$F$16</definedName>
    <definedName name="QB_ROW_222320" localSheetId="5" hidden="1">'Jan Ledger'!$C$52</definedName>
    <definedName name="QB_ROW_22311" localSheetId="6" hidden="1">BVA!$B$200</definedName>
    <definedName name="QB_ROW_22311" localSheetId="4" hidden="1">'Jan I&amp;E'!$B$193</definedName>
    <definedName name="QB_ROW_2240" localSheetId="3" hidden="1">'Jan Balance Sheet'!$E$7</definedName>
    <definedName name="QB_ROW_226030" localSheetId="5" hidden="1">'Jan Ledger'!$D$316</definedName>
    <definedName name="QB_ROW_226260" localSheetId="6" hidden="1">BVA!$G$142</definedName>
    <definedName name="QB_ROW_226260" localSheetId="4" hidden="1">'Jan I&amp;E'!$G$137</definedName>
    <definedName name="QB_ROW_226330" localSheetId="5" hidden="1">'Jan Ledger'!$D$318</definedName>
    <definedName name="QB_ROW_227250" localSheetId="6" hidden="1">BVA!$F$120</definedName>
    <definedName name="QB_ROW_227250" localSheetId="4" hidden="1">'Jan I&amp;E'!$F$118</definedName>
    <definedName name="QB_ROW_229250" localSheetId="3" hidden="1">'Jan Balance Sheet'!$F$59</definedName>
    <definedName name="QB_ROW_23020" localSheetId="5" hidden="1">'Jan Ledger'!$C$21</definedName>
    <definedName name="QB_ROW_23021" localSheetId="6" hidden="1">BVA!$C$177</definedName>
    <definedName name="QB_ROW_23021" localSheetId="4" hidden="1">'Jan I&amp;E'!$C$172</definedName>
    <definedName name="QB_ROW_2321" localSheetId="3" hidden="1">'Jan Balance Sheet'!$C$10</definedName>
    <definedName name="QB_ROW_23250" localSheetId="6" hidden="1">BVA!$F$11</definedName>
    <definedName name="QB_ROW_23250" localSheetId="4" hidden="1">'Jan I&amp;E'!$F$11</definedName>
    <definedName name="QB_ROW_23320" localSheetId="5" hidden="1">'Jan Ledger'!$C$24</definedName>
    <definedName name="QB_ROW_23321" localSheetId="6" hidden="1">BVA!$C$181</definedName>
    <definedName name="QB_ROW_23321" localSheetId="4" hidden="1">'Jan I&amp;E'!$C$176</definedName>
    <definedName name="QB_ROW_233260" localSheetId="6" hidden="1">BVA!$G$31</definedName>
    <definedName name="QB_ROW_233260" localSheetId="4" hidden="1">'Jan I&amp;E'!$G$31</definedName>
    <definedName name="QB_ROW_24020" localSheetId="5" hidden="1">'Jan Ledger'!$C$29</definedName>
    <definedName name="QB_ROW_24021" localSheetId="6" hidden="1">BVA!$C$182</definedName>
    <definedName name="QB_ROW_24021" localSheetId="4" hidden="1">'Jan I&amp;E'!$C$177</definedName>
    <definedName name="QB_ROW_24250" localSheetId="6" hidden="1">BVA!$F$13</definedName>
    <definedName name="QB_ROW_24250" localSheetId="4" hidden="1">'Jan I&amp;E'!$F$13</definedName>
    <definedName name="QB_ROW_24320" localSheetId="5" hidden="1">'Jan Ledger'!$C$32</definedName>
    <definedName name="QB_ROW_24321" localSheetId="6" hidden="1">BVA!$C$199</definedName>
    <definedName name="QB_ROW_24321" localSheetId="4" hidden="1">'Jan I&amp;E'!$C$192</definedName>
    <definedName name="QB_ROW_244230" localSheetId="3" hidden="1">'Jan Balance Sheet'!$D$73</definedName>
    <definedName name="QB_ROW_25020" localSheetId="5" hidden="1">'Jan Ledger'!$C$65</definedName>
    <definedName name="QB_ROW_25030" localSheetId="5" hidden="1">'Jan Ledger'!$D$72</definedName>
    <definedName name="QB_ROW_25050" localSheetId="6" hidden="1">BVA!$F$27</definedName>
    <definedName name="QB_ROW_25050" localSheetId="4" hidden="1">'Jan I&amp;E'!$F$27</definedName>
    <definedName name="QB_ROW_251220" localSheetId="3" hidden="1">'Jan Balance Sheet'!$C$18</definedName>
    <definedName name="QB_ROW_25260" localSheetId="6" hidden="1">BVA!$G$33</definedName>
    <definedName name="QB_ROW_25260" localSheetId="4" hidden="1">'Jan I&amp;E'!$G$33</definedName>
    <definedName name="QB_ROW_25301" localSheetId="5" hidden="1">'Jan Ledger'!$A$397</definedName>
    <definedName name="QB_ROW_25320" localSheetId="5" hidden="1">'Jan Ledger'!$C$80</definedName>
    <definedName name="QB_ROW_25330" localSheetId="5" hidden="1">'Jan Ledger'!$D$79</definedName>
    <definedName name="QB_ROW_25350" localSheetId="6" hidden="1">BVA!$F$34</definedName>
    <definedName name="QB_ROW_25350" localSheetId="4" hidden="1">'Jan I&amp;E'!$F$34</definedName>
    <definedName name="QB_ROW_259040" localSheetId="5" hidden="1">'Jan Ledger'!$E$141</definedName>
    <definedName name="QB_ROW_259270" localSheetId="6" hidden="1">BVA!$H$58</definedName>
    <definedName name="QB_ROW_259270" localSheetId="4" hidden="1">'Jan I&amp;E'!$H$57</definedName>
    <definedName name="QB_ROW_259340" localSheetId="5" hidden="1">'Jan Ledger'!$E$144</definedName>
    <definedName name="QB_ROW_260040" localSheetId="5" hidden="1">'Jan Ledger'!$E$149</definedName>
    <definedName name="QB_ROW_260270" localSheetId="6" hidden="1">BVA!$H$60</definedName>
    <definedName name="QB_ROW_260270" localSheetId="4" hidden="1">'Jan I&amp;E'!$H$59</definedName>
    <definedName name="QB_ROW_260340" localSheetId="5" hidden="1">'Jan Ledger'!$E$153</definedName>
    <definedName name="QB_ROW_261030" localSheetId="5" hidden="1">'Jan Ledger'!$D$357</definedName>
    <definedName name="QB_ROW_261260" localSheetId="6" hidden="1">BVA!$G$168</definedName>
    <definedName name="QB_ROW_261260" localSheetId="4" hidden="1">'Jan I&amp;E'!$G$163</definedName>
    <definedName name="QB_ROW_261330" localSheetId="5" hidden="1">'Jan Ledger'!$D$359</definedName>
    <definedName name="QB_ROW_264250" localSheetId="6" hidden="1">BVA!$F$159</definedName>
    <definedName name="QB_ROW_264250" localSheetId="4" hidden="1">'Jan I&amp;E'!$F$154</definedName>
    <definedName name="QB_ROW_27020" localSheetId="5" hidden="1">'Jan Ledger'!$C$81</definedName>
    <definedName name="QB_ROW_270220" localSheetId="3" hidden="1">'Jan Balance Sheet'!$C$20</definedName>
    <definedName name="QB_ROW_27050" localSheetId="6" hidden="1">BVA!$F$36</definedName>
    <definedName name="QB_ROW_27050" localSheetId="4" hidden="1">'Jan I&amp;E'!$F$36</definedName>
    <definedName name="QB_ROW_272220" localSheetId="3" hidden="1">'Jan Balance Sheet'!$C$24</definedName>
    <definedName name="QB_ROW_27320" localSheetId="5" hidden="1">'Jan Ledger'!$C$85</definedName>
    <definedName name="QB_ROW_27350" localSheetId="6" hidden="1">BVA!$F$41</definedName>
    <definedName name="QB_ROW_27350" localSheetId="4" hidden="1">'Jan I&amp;E'!$F$41</definedName>
    <definedName name="QB_ROW_278270" localSheetId="6" hidden="1">BVA!$H$68</definedName>
    <definedName name="QB_ROW_278270" localSheetId="4" hidden="1">'Jan I&amp;E'!$H$67</definedName>
    <definedName name="QB_ROW_287280" localSheetId="6" hidden="1">BVA!$I$53</definedName>
    <definedName name="QB_ROW_287280" localSheetId="4" hidden="1">'Jan I&amp;E'!$I$52</definedName>
    <definedName name="QB_ROW_290" localSheetId="0" hidden="1">'Check Register'!$A$2</definedName>
    <definedName name="QB_ROW_290220" localSheetId="3" hidden="1">'Jan Balance Sheet'!$C$19</definedName>
    <definedName name="QB_ROW_293" localSheetId="0" hidden="1">'Check Register'!$A$97</definedName>
    <definedName name="QB_ROW_293230" localSheetId="3" hidden="1">'Jan Balance Sheet'!$D$70</definedName>
    <definedName name="QB_ROW_294250" localSheetId="6" hidden="1">BVA!$F$134</definedName>
    <definedName name="QB_ROW_294250" localSheetId="4" hidden="1">'Jan I&amp;E'!$F$132</definedName>
    <definedName name="QB_ROW_301" localSheetId="3" hidden="1">'Jan Balance Sheet'!$A$27</definedName>
    <definedName name="QB_ROW_3021" localSheetId="3" hidden="1">'Jan Balance Sheet'!$C$11</definedName>
    <definedName name="QB_ROW_306030" localSheetId="5" hidden="1">'Jan Ledger'!$D$66</definedName>
    <definedName name="QB_ROW_306260" localSheetId="6" hidden="1">BVA!$G$28</definedName>
    <definedName name="QB_ROW_306260" localSheetId="4" hidden="1">'Jan I&amp;E'!$G$28</definedName>
    <definedName name="QB_ROW_306330" localSheetId="5" hidden="1">'Jan Ledger'!$D$71</definedName>
    <definedName name="QB_ROW_308250" localSheetId="6" hidden="1">BVA!$F$35</definedName>
    <definedName name="QB_ROW_308250" localSheetId="4" hidden="1">'Jan I&amp;E'!$F$35</definedName>
    <definedName name="QB_ROW_316230" localSheetId="3" hidden="1">'Jan Balance Sheet'!$D$69</definedName>
    <definedName name="QB_ROW_318240" localSheetId="6" hidden="1">BVA!$E$184</definedName>
    <definedName name="QB_ROW_318240" localSheetId="4" hidden="1">'Jan I&amp;E'!$E$179</definedName>
    <definedName name="QB_ROW_319040" localSheetId="5" hidden="1">'Jan Ledger'!$E$123</definedName>
    <definedName name="QB_ROW_319270" localSheetId="6" hidden="1">BVA!$H$55</definedName>
    <definedName name="QB_ROW_319270" localSheetId="4" hidden="1">'Jan I&amp;E'!$H$54</definedName>
    <definedName name="QB_ROW_319340" localSheetId="5" hidden="1">'Jan Ledger'!$E$133</definedName>
    <definedName name="QB_ROW_321030" localSheetId="5" hidden="1">'Jan Ledger'!$D$155</definedName>
    <definedName name="QB_ROW_321060" localSheetId="6" hidden="1">BVA!$G$62</definedName>
    <definedName name="QB_ROW_321060" localSheetId="4" hidden="1">'Jan I&amp;E'!$G$61</definedName>
    <definedName name="QB_ROW_321330" localSheetId="5" hidden="1">'Jan Ledger'!$D$182</definedName>
    <definedName name="QB_ROW_321360" localSheetId="6" hidden="1">BVA!$G$71</definedName>
    <definedName name="QB_ROW_321360" localSheetId="4" hidden="1">'Jan I&amp;E'!$G$70</definedName>
    <definedName name="QB_ROW_322040" localSheetId="5" hidden="1">'Jan Ledger'!$E$171</definedName>
    <definedName name="QB_ROW_322270" localSheetId="6" hidden="1">BVA!$H$67</definedName>
    <definedName name="QB_ROW_322270" localSheetId="4" hidden="1">'Jan I&amp;E'!$H$66</definedName>
    <definedName name="QB_ROW_322340" localSheetId="5" hidden="1">'Jan Ledger'!$E$177</definedName>
    <definedName name="QB_ROW_323040" localSheetId="5" hidden="1">'Jan Ledger'!$E$156</definedName>
    <definedName name="QB_ROW_323270" localSheetId="6" hidden="1">BVA!$H$65</definedName>
    <definedName name="QB_ROW_323270" localSheetId="4" hidden="1">'Jan I&amp;E'!$H$64</definedName>
    <definedName name="QB_ROW_323340" localSheetId="5" hidden="1">'Jan Ledger'!$E$163</definedName>
    <definedName name="QB_ROW_324040" localSheetId="5" hidden="1">'Jan Ledger'!$E$164</definedName>
    <definedName name="QB_ROW_324270" localSheetId="6" hidden="1">BVA!$H$66</definedName>
    <definedName name="QB_ROW_324270" localSheetId="4" hidden="1">'Jan I&amp;E'!$H$65</definedName>
    <definedName name="QB_ROW_324340" localSheetId="5" hidden="1">'Jan Ledger'!$E$170</definedName>
    <definedName name="QB_ROW_325250" localSheetId="3" hidden="1">'Jan Balance Sheet'!$F$60</definedName>
    <definedName name="QB_ROW_327040" localSheetId="3" hidden="1">'Jan Balance Sheet'!$E$58</definedName>
    <definedName name="QB_ROW_327340" localSheetId="3" hidden="1">'Jan Balance Sheet'!$E$61</definedName>
    <definedName name="QB_ROW_329030" localSheetId="5" hidden="1">'Jan Ledger'!$D$303</definedName>
    <definedName name="QB_ROW_329260" localSheetId="6" hidden="1">BVA!$G$130</definedName>
    <definedName name="QB_ROW_329260" localSheetId="4" hidden="1">'Jan I&amp;E'!$G$128</definedName>
    <definedName name="QB_ROW_329330" localSheetId="5" hidden="1">'Jan Ledger'!$D$307</definedName>
    <definedName name="QB_ROW_33020" localSheetId="5" hidden="1">'Jan Ledger'!$C$33</definedName>
    <definedName name="QB_ROW_3321" localSheetId="3" hidden="1">'Jan Balance Sheet'!$C$14</definedName>
    <definedName name="QB_ROW_33250" localSheetId="6" hidden="1">BVA!$F$14</definedName>
    <definedName name="QB_ROW_33250" localSheetId="4" hidden="1">'Jan I&amp;E'!$F$14</definedName>
    <definedName name="QB_ROW_33320" localSheetId="5" hidden="1">'Jan Ledger'!$C$38</definedName>
    <definedName name="QB_ROW_336230" localSheetId="3" hidden="1">'Jan Balance Sheet'!$D$71</definedName>
    <definedName name="QB_ROW_339040" localSheetId="3" hidden="1">'Jan Balance Sheet'!$E$40</definedName>
    <definedName name="QB_ROW_339340" localSheetId="3" hidden="1">'Jan Balance Sheet'!$E$42</definedName>
    <definedName name="QB_ROW_34020" localSheetId="5" hidden="1">'Jan Ledger'!$C$106</definedName>
    <definedName name="QB_ROW_34050" localSheetId="6" hidden="1">BVA!$F$44</definedName>
    <definedName name="QB_ROW_34050" localSheetId="4" hidden="1">'Jan I&amp;E'!$F$44</definedName>
    <definedName name="QB_ROW_341270" localSheetId="6" hidden="1">BVA!$H$69</definedName>
    <definedName name="QB_ROW_341270" localSheetId="4" hidden="1">'Jan I&amp;E'!$H$68</definedName>
    <definedName name="QB_ROW_34320" localSheetId="5" hidden="1">'Jan Ledger'!$C$212</definedName>
    <definedName name="QB_ROW_34350" localSheetId="6" hidden="1">BVA!$F$77</definedName>
    <definedName name="QB_ROW_34350" localSheetId="4" hidden="1">'Jan I&amp;E'!$F$76</definedName>
    <definedName name="QB_ROW_353030" localSheetId="5" hidden="1">'Jan Ledger'!$D$323</definedName>
    <definedName name="QB_ROW_353260" localSheetId="6" hidden="1">BVA!$G$144</definedName>
    <definedName name="QB_ROW_353260" localSheetId="4" hidden="1">'Jan I&amp;E'!$G$139</definedName>
    <definedName name="QB_ROW_353330" localSheetId="5" hidden="1">'Jan Ledger'!$D$325</definedName>
    <definedName name="QB_ROW_354040" localSheetId="5" hidden="1">'Jan Ledger'!$E$178</definedName>
    <definedName name="QB_ROW_354270" localSheetId="6" hidden="1">BVA!$H$70</definedName>
    <definedName name="QB_ROW_354270" localSheetId="4" hidden="1">'Jan I&amp;E'!$H$69</definedName>
    <definedName name="QB_ROW_354340" localSheetId="5" hidden="1">'Jan Ledger'!$E$181</definedName>
    <definedName name="QB_ROW_355220" localSheetId="3" hidden="1">'Jan Balance Sheet'!$C$21</definedName>
    <definedName name="QB_ROW_365260" localSheetId="6" hidden="1">BVA!$G$138</definedName>
    <definedName name="QB_ROW_369010" localSheetId="5" hidden="1">'Jan Ledger'!$B$350</definedName>
    <definedName name="QB_ROW_369040" localSheetId="6" hidden="1">BVA!$E$165</definedName>
    <definedName name="QB_ROW_369040" localSheetId="4" hidden="1">'Jan I&amp;E'!$E$160</definedName>
    <definedName name="QB_ROW_369310" localSheetId="5" hidden="1">'Jan Ledger'!$B$375</definedName>
    <definedName name="QB_ROW_369340" localSheetId="6" hidden="1">BVA!$E$172</definedName>
    <definedName name="QB_ROW_369340" localSheetId="4" hidden="1">'Jan I&amp;E'!$E$167</definedName>
    <definedName name="QB_ROW_370020" localSheetId="5" hidden="1">'Jan Ledger'!$C$55</definedName>
    <definedName name="QB_ROW_370050" localSheetId="6" hidden="1">BVA!$F$23</definedName>
    <definedName name="QB_ROW_370050" localSheetId="4" hidden="1">'Jan I&amp;E'!$F$23</definedName>
    <definedName name="QB_ROW_370320" localSheetId="5" hidden="1">'Jan Ledger'!$C$64</definedName>
    <definedName name="QB_ROW_370350" localSheetId="6" hidden="1">BVA!$F$26</definedName>
    <definedName name="QB_ROW_370350" localSheetId="4" hidden="1">'Jan I&amp;E'!$F$26</definedName>
    <definedName name="QB_ROW_38030" localSheetId="5" hidden="1">'Jan Ledger'!$D$183</definedName>
    <definedName name="QB_ROW_38060" localSheetId="6" hidden="1">BVA!$G$72</definedName>
    <definedName name="QB_ROW_38060" localSheetId="4" hidden="1">'Jan I&amp;E'!$G$71</definedName>
    <definedName name="QB_ROW_38330" localSheetId="5" hidden="1">'Jan Ledger'!$D$211</definedName>
    <definedName name="QB_ROW_38360" localSheetId="6" hidden="1">BVA!$G$76</definedName>
    <definedName name="QB_ROW_38360" localSheetId="4" hidden="1">'Jan I&amp;E'!$G$75</definedName>
    <definedName name="QB_ROW_384030" localSheetId="5" hidden="1">'Jan Ledger'!$D$391</definedName>
    <definedName name="QB_ROW_384250" localSheetId="6" hidden="1">BVA!$F$195</definedName>
    <definedName name="QB_ROW_384250" localSheetId="4" hidden="1">'Jan I&amp;E'!$F$189</definedName>
    <definedName name="QB_ROW_384330" localSheetId="5" hidden="1">'Jan Ledger'!$D$394</definedName>
    <definedName name="QB_ROW_386040" localSheetId="5" hidden="1">'Jan Ledger'!$E$134</definedName>
    <definedName name="QB_ROW_386270" localSheetId="6" hidden="1">BVA!$H$56</definedName>
    <definedName name="QB_ROW_386270" localSheetId="4" hidden="1">'Jan I&amp;E'!$H$55</definedName>
    <definedName name="QB_ROW_386340" localSheetId="5" hidden="1">'Jan Ledger'!$E$136</definedName>
    <definedName name="QB_ROW_387270" localSheetId="6" hidden="1">BVA!$H$64</definedName>
    <definedName name="QB_ROW_387270" localSheetId="4" hidden="1">'Jan I&amp;E'!$H$63</definedName>
    <definedName name="QB_ROW_388260" localSheetId="6" hidden="1">BVA!$G$156</definedName>
    <definedName name="QB_ROW_388260" localSheetId="4" hidden="1">'Jan I&amp;E'!$G$151</definedName>
    <definedName name="QB_ROW_390040" localSheetId="5" hidden="1">'Jan Ledger'!$E$259</definedName>
    <definedName name="QB_ROW_390270" localSheetId="6" hidden="1">BVA!$H$100</definedName>
    <definedName name="QB_ROW_390270" localSheetId="4" hidden="1">'Jan I&amp;E'!$H$98</definedName>
    <definedName name="QB_ROW_390340" localSheetId="5" hidden="1">'Jan Ledger'!$E$261</definedName>
    <definedName name="QB_ROW_39040" localSheetId="5" hidden="1">'Jan Ledger'!$E$184</definedName>
    <definedName name="QB_ROW_39270" localSheetId="6" hidden="1">BVA!$H$73</definedName>
    <definedName name="QB_ROW_39270" localSheetId="4" hidden="1">'Jan I&amp;E'!$H$72</definedName>
    <definedName name="QB_ROW_393240" localSheetId="3" hidden="1">'Jan Balance Sheet'!$E$36</definedName>
    <definedName name="QB_ROW_39340" localSheetId="5" hidden="1">'Jan Ledger'!$E$188</definedName>
    <definedName name="QB_ROW_394260" localSheetId="6" hidden="1">BVA!$G$38</definedName>
    <definedName name="QB_ROW_394260" localSheetId="4" hidden="1">'Jan I&amp;E'!$G$38</definedName>
    <definedName name="QB_ROW_404030" localSheetId="5" hidden="1">'Jan Ledger'!$D$319</definedName>
    <definedName name="QB_ROW_404260" localSheetId="6" hidden="1">BVA!$G$143</definedName>
    <definedName name="QB_ROW_404260" localSheetId="4" hidden="1">'Jan I&amp;E'!$G$138</definedName>
    <definedName name="QB_ROW_404330" localSheetId="5" hidden="1">'Jan Ledger'!$D$322</definedName>
    <definedName name="QB_ROW_409250" localSheetId="3" hidden="1">'Jan Balance Sheet'!$F$41</definedName>
    <definedName name="QB_ROW_41040" localSheetId="5" hidden="1">'Jan Ledger'!$E$189</definedName>
    <definedName name="QB_ROW_41270" localSheetId="6" hidden="1">BVA!$H$74</definedName>
    <definedName name="QB_ROW_41270" localSheetId="4" hidden="1">'Jan I&amp;E'!$H$73</definedName>
    <definedName name="QB_ROW_41340" localSheetId="5" hidden="1">'Jan Ledger'!$E$199</definedName>
    <definedName name="QB_ROW_415040" localSheetId="5" hidden="1">'Jan Ledger'!$E$243</definedName>
    <definedName name="QB_ROW_415270" localSheetId="6" hidden="1">BVA!$H$94</definedName>
    <definedName name="QB_ROW_415270" localSheetId="4" hidden="1">'Jan I&amp;E'!$H$92</definedName>
    <definedName name="QB_ROW_415340" localSheetId="5" hidden="1">'Jan Ledger'!$E$247</definedName>
    <definedName name="QB_ROW_417280" localSheetId="6" hidden="1">BVA!$I$52</definedName>
    <definedName name="QB_ROW_417280" localSheetId="4" hidden="1">'Jan I&amp;E'!$I$51</definedName>
    <definedName name="QB_ROW_418250" localSheetId="6" hidden="1">BVA!$F$116</definedName>
    <definedName name="QB_ROW_418250" localSheetId="4" hidden="1">'Jan I&amp;E'!$F$114</definedName>
    <definedName name="QB_ROW_421250" localSheetId="3" hidden="1">'Jan Balance Sheet'!$F$44</definedName>
    <definedName name="QB_ROW_423230" localSheetId="3" hidden="1">'Jan Balance Sheet'!$D$68</definedName>
    <definedName name="QB_ROW_424240" localSheetId="3" hidden="1">'Jan Balance Sheet'!$E$8</definedName>
    <definedName name="QB_ROW_427010" localSheetId="5" hidden="1">'Jan Ledger'!$B$2</definedName>
    <definedName name="QB_ROW_427240" localSheetId="6" hidden="1">BVA!$E$5</definedName>
    <definedName name="QB_ROW_427240" localSheetId="4" hidden="1">'Jan I&amp;E'!$E$5</definedName>
    <definedName name="QB_ROW_427310" localSheetId="5" hidden="1">'Jan Ledger'!$B$5</definedName>
    <definedName name="QB_ROW_43040" localSheetId="5" hidden="1">'Jan Ledger'!$E$200</definedName>
    <definedName name="QB_ROW_43270" localSheetId="6" hidden="1">BVA!$H$75</definedName>
    <definedName name="QB_ROW_43270" localSheetId="4" hidden="1">'Jan I&amp;E'!$H$74</definedName>
    <definedName name="QB_ROW_43340" localSheetId="5" hidden="1">'Jan Ledger'!$E$210</definedName>
    <definedName name="QB_ROW_437020" localSheetId="5" hidden="1">'Jan Ledger'!$C$390</definedName>
    <definedName name="QB_ROW_437040" localSheetId="6" hidden="1">BVA!$E$194</definedName>
    <definedName name="QB_ROW_437040" localSheetId="4" hidden="1">'Jan I&amp;E'!$E$188</definedName>
    <definedName name="QB_ROW_437320" localSheetId="5" hidden="1">'Jan Ledger'!$C$395</definedName>
    <definedName name="QB_ROW_437340" localSheetId="6" hidden="1">BVA!$E$197</definedName>
    <definedName name="QB_ROW_437340" localSheetId="4" hidden="1">'Jan I&amp;E'!$E$190</definedName>
    <definedName name="QB_ROW_438250" localSheetId="6" hidden="1">BVA!$F$196</definedName>
    <definedName name="QB_ROW_440230" localSheetId="6" hidden="1">BVA!$D$191</definedName>
    <definedName name="QB_ROW_440230" localSheetId="4" hidden="1">'Jan I&amp;E'!$D$186</definedName>
    <definedName name="QB_ROW_441250" localSheetId="6" hidden="1">BVA!$F$9</definedName>
    <definedName name="QB_ROW_441250" localSheetId="4" hidden="1">'Jan I&amp;E'!$F$9</definedName>
    <definedName name="QB_ROW_44250" localSheetId="6" hidden="1">BVA!$F$78</definedName>
    <definedName name="QB_ROW_44250" localSheetId="4" hidden="1">'Jan I&amp;E'!$F$77</definedName>
    <definedName name="QB_ROW_445260" localSheetId="6" hidden="1">BVA!$G$81</definedName>
    <definedName name="QB_ROW_445260" localSheetId="4" hidden="1">'Jan I&amp;E'!$G$80</definedName>
    <definedName name="QB_ROW_446230" localSheetId="3" hidden="1">'Jan Balance Sheet'!$D$13</definedName>
    <definedName name="QB_ROW_447260" localSheetId="6" hidden="1">BVA!$G$29</definedName>
    <definedName name="QB_ROW_447260" localSheetId="4" hidden="1">'Jan I&amp;E'!$G$29</definedName>
    <definedName name="QB_ROW_448270" localSheetId="6" hidden="1">BVA!$H$63</definedName>
    <definedName name="QB_ROW_448270" localSheetId="4" hidden="1">'Jan I&amp;E'!$H$62</definedName>
    <definedName name="QB_ROW_449030" localSheetId="6" hidden="1">BVA!$D$183</definedName>
    <definedName name="QB_ROW_449030" localSheetId="4" hidden="1">'Jan I&amp;E'!$D$178</definedName>
    <definedName name="QB_ROW_449330" localSheetId="6" hidden="1">BVA!$D$190</definedName>
    <definedName name="QB_ROW_449330" localSheetId="4" hidden="1">'Jan I&amp;E'!$D$185</definedName>
    <definedName name="QB_ROW_450240" localSheetId="6" hidden="1">BVA!$E$187</definedName>
    <definedName name="QB_ROW_450240" localSheetId="4" hidden="1">'Jan I&amp;E'!$E$182</definedName>
    <definedName name="QB_ROW_451240" localSheetId="6" hidden="1">BVA!$E$188</definedName>
    <definedName name="QB_ROW_451240" localSheetId="4" hidden="1">'Jan I&amp;E'!$E$183</definedName>
    <definedName name="QB_ROW_452240" localSheetId="6" hidden="1">BVA!$E$189</definedName>
    <definedName name="QB_ROW_452240" localSheetId="4" hidden="1">'Jan I&amp;E'!$E$184</definedName>
    <definedName name="QB_ROW_45250" localSheetId="6" hidden="1">BVA!$F$79</definedName>
    <definedName name="QB_ROW_45250" localSheetId="4" hidden="1">'Jan I&amp;E'!$F$78</definedName>
    <definedName name="QB_ROW_455260" localSheetId="6" hidden="1">BVA!$G$128</definedName>
    <definedName name="QB_ROW_455260" localSheetId="4" hidden="1">'Jan I&amp;E'!$G$126</definedName>
    <definedName name="QB_ROW_457260" localSheetId="6" hidden="1">BVA!$G$127</definedName>
    <definedName name="QB_ROW_457260" localSheetId="4" hidden="1">'Jan I&amp;E'!$G$125</definedName>
    <definedName name="QB_ROW_458260" localSheetId="6" hidden="1">BVA!$G$126</definedName>
    <definedName name="QB_ROW_458260" localSheetId="4" hidden="1">'Jan I&amp;E'!$G$124</definedName>
    <definedName name="QB_ROW_46020" localSheetId="5" hidden="1">'Jan Ledger'!$C$213</definedName>
    <definedName name="QB_ROW_46050" localSheetId="6" hidden="1">BVA!$F$80</definedName>
    <definedName name="QB_ROW_46050" localSheetId="4" hidden="1">'Jan I&amp;E'!$F$79</definedName>
    <definedName name="QB_ROW_46320" localSheetId="5" hidden="1">'Jan Ledger'!$C$217</definedName>
    <definedName name="QB_ROW_46350" localSheetId="6" hidden="1">BVA!$F$84</definedName>
    <definedName name="QB_ROW_46350" localSheetId="4" hidden="1">'Jan I&amp;E'!$F$82</definedName>
    <definedName name="QB_ROW_465230" localSheetId="3" hidden="1">'Jan Balance Sheet'!$D$12</definedName>
    <definedName name="QB_ROW_47030" localSheetId="5" hidden="1">'Jan Ledger'!$D$214</definedName>
    <definedName name="QB_ROW_47260" localSheetId="6" hidden="1">BVA!$G$83</definedName>
    <definedName name="QB_ROW_47260" localSheetId="4" hidden="1">'Jan I&amp;E'!$G$81</definedName>
    <definedName name="QB_ROW_47330" localSheetId="5" hidden="1">'Jan Ledger'!$D$216</definedName>
    <definedName name="QB_ROW_474240" localSheetId="3" hidden="1">'Jan Balance Sheet'!$E$39</definedName>
    <definedName name="QB_ROW_477260" localSheetId="6" hidden="1">BVA!$G$30</definedName>
    <definedName name="QB_ROW_477260" localSheetId="4" hidden="1">'Jan I&amp;E'!$G$30</definedName>
    <definedName name="QB_ROW_478020" localSheetId="5" hidden="1">'Jan Ledger'!$C$97</definedName>
    <definedName name="QB_ROW_478250" localSheetId="6" hidden="1">BVA!$F$43</definedName>
    <definedName name="QB_ROW_478250" localSheetId="4" hidden="1">'Jan I&amp;E'!$F$43</definedName>
    <definedName name="QB_ROW_478320" localSheetId="5" hidden="1">'Jan Ledger'!$C$105</definedName>
    <definedName name="QB_ROW_479240" localSheetId="6" hidden="1">BVA!$E$186</definedName>
    <definedName name="QB_ROW_479240" localSheetId="4" hidden="1">'Jan I&amp;E'!$E$181</definedName>
    <definedName name="QB_ROW_480240" localSheetId="6" hidden="1">BVA!$E$185</definedName>
    <definedName name="QB_ROW_480240" localSheetId="4" hidden="1">'Jan I&amp;E'!$E$180</definedName>
    <definedName name="QB_ROW_482260" localSheetId="6" hidden="1">BVA!$G$124</definedName>
    <definedName name="QB_ROW_482260" localSheetId="4" hidden="1">'Jan I&amp;E'!$G$122</definedName>
    <definedName name="QB_ROW_483260" localSheetId="6" hidden="1">BVA!$G$131</definedName>
    <definedName name="QB_ROW_483260" localSheetId="4" hidden="1">'Jan I&amp;E'!$G$129</definedName>
    <definedName name="QB_ROW_484240" localSheetId="3" hidden="1">'Jan Balance Sheet'!$E$35</definedName>
    <definedName name="QB_ROW_485030" localSheetId="5" hidden="1">'Jan Ledger'!$D$352</definedName>
    <definedName name="QB_ROW_485260" localSheetId="6" hidden="1">BVA!$G$167</definedName>
    <definedName name="QB_ROW_485260" localSheetId="4" hidden="1">'Jan I&amp;E'!$G$162</definedName>
    <definedName name="QB_ROW_485330" localSheetId="5" hidden="1">'Jan Ledger'!$D$356</definedName>
    <definedName name="QB_ROW_486230" localSheetId="6" hidden="1">BVA!$D$192</definedName>
    <definedName name="QB_ROW_487020" localSheetId="5" hidden="1">'Jan Ledger'!$C$385</definedName>
    <definedName name="QB_ROW_487240" localSheetId="6" hidden="1">BVA!$E$179</definedName>
    <definedName name="QB_ROW_487240" localSheetId="4" hidden="1">'Jan I&amp;E'!$E$174</definedName>
    <definedName name="QB_ROW_487320" localSheetId="5" hidden="1">'Jan Ledger'!$C$387</definedName>
    <definedName name="QB_ROW_5011" localSheetId="3" hidden="1">'Jan Balance Sheet'!$B$16</definedName>
    <definedName name="QB_ROW_51020" localSheetId="5" hidden="1">'Jan Ledger'!$C$39</definedName>
    <definedName name="QB_ROW_51250" localSheetId="6" hidden="1">BVA!$F$15</definedName>
    <definedName name="QB_ROW_51250" localSheetId="4" hidden="1">'Jan I&amp;E'!$F$15</definedName>
    <definedName name="QB_ROW_51320" localSheetId="5" hidden="1">'Jan Ledger'!$C$48</definedName>
    <definedName name="QB_ROW_5260" localSheetId="6" hidden="1">BVA!$G$32</definedName>
    <definedName name="QB_ROW_5260" localSheetId="4" hidden="1">'Jan I&amp;E'!$G$32</definedName>
    <definedName name="QB_ROW_53030" localSheetId="5" hidden="1">'Jan Ledger'!$D$230</definedName>
    <definedName name="QB_ROW_53060" localSheetId="6" hidden="1">BVA!$G$92</definedName>
    <definedName name="QB_ROW_53060" localSheetId="4" hidden="1">'Jan I&amp;E'!$G$90</definedName>
    <definedName name="QB_ROW_5311" localSheetId="3" hidden="1">'Jan Balance Sheet'!$B$26</definedName>
    <definedName name="QB_ROW_53330" localSheetId="5" hidden="1">'Jan Ledger'!$D$257</definedName>
    <definedName name="QB_ROW_53360" localSheetId="6" hidden="1">BVA!$G$98</definedName>
    <definedName name="QB_ROW_53360" localSheetId="4" hidden="1">'Jan I&amp;E'!$G$96</definedName>
    <definedName name="QB_ROW_54020" localSheetId="5" hidden="1">'Jan Ledger'!$C$343</definedName>
    <definedName name="QB_ROW_54050" localSheetId="6" hidden="1">BVA!$F$161</definedName>
    <definedName name="QB_ROW_54050" localSheetId="4" hidden="1">'Jan I&amp;E'!$F$156</definedName>
    <definedName name="QB_ROW_54320" localSheetId="5" hidden="1">'Jan Ledger'!$C$348</definedName>
    <definedName name="QB_ROW_54350" localSheetId="6" hidden="1">BVA!$F$163</definedName>
    <definedName name="QB_ROW_54350" localSheetId="4" hidden="1">'Jan I&amp;E'!$F$158</definedName>
    <definedName name="QB_ROW_55020" localSheetId="5" hidden="1">'Jan Ledger'!$C$25</definedName>
    <definedName name="QB_ROW_55250" localSheetId="6" hidden="1">BVA!$F$12</definedName>
    <definedName name="QB_ROW_55250" localSheetId="4" hidden="1">'Jan I&amp;E'!$F$12</definedName>
    <definedName name="QB_ROW_55320" localSheetId="5" hidden="1">'Jan Ledger'!$C$28</definedName>
    <definedName name="QB_ROW_56030" localSheetId="5" hidden="1">'Jan Ledger'!$D$344</definedName>
    <definedName name="QB_ROW_56260" localSheetId="6" hidden="1">BVA!$G$162</definedName>
    <definedName name="QB_ROW_56260" localSheetId="4" hidden="1">'Jan I&amp;E'!$G$157</definedName>
    <definedName name="QB_ROW_56330" localSheetId="5" hidden="1">'Jan Ledger'!$D$347</definedName>
    <definedName name="QB_ROW_58030" localSheetId="5" hidden="1">'Jan Ledger'!$D$258</definedName>
    <definedName name="QB_ROW_58060" localSheetId="6" hidden="1">BVA!$G$99</definedName>
    <definedName name="QB_ROW_58060" localSheetId="4" hidden="1">'Jan I&amp;E'!$G$97</definedName>
    <definedName name="QB_ROW_58330" localSheetId="5" hidden="1">'Jan Ledger'!$D$279</definedName>
    <definedName name="QB_ROW_58360" localSheetId="6" hidden="1">BVA!$G$107</definedName>
    <definedName name="QB_ROW_58360" localSheetId="4" hidden="1">'Jan I&amp;E'!$G$105</definedName>
    <definedName name="QB_ROW_59040" localSheetId="5" hidden="1">'Jan Ledger'!$E$262</definedName>
    <definedName name="QB_ROW_59070" localSheetId="6" hidden="1">BVA!$H$101</definedName>
    <definedName name="QB_ROW_59070" localSheetId="4" hidden="1">'Jan I&amp;E'!$H$99</definedName>
    <definedName name="QB_ROW_59340" localSheetId="5" hidden="1">'Jan Ledger'!$E$274</definedName>
    <definedName name="QB_ROW_59370" localSheetId="6" hidden="1">BVA!$H$105</definedName>
    <definedName name="QB_ROW_59370" localSheetId="4" hidden="1">'Jan I&amp;E'!$H$103</definedName>
    <definedName name="QB_ROW_6040" localSheetId="3" hidden="1">'Jan Balance Sheet'!$E$43</definedName>
    <definedName name="QB_ROW_61010" localSheetId="5" hidden="1">'Jan Ledger'!$B$11</definedName>
    <definedName name="QB_ROW_61240" localSheetId="6" hidden="1">BVA!$E$7</definedName>
    <definedName name="QB_ROW_61240" localSheetId="4" hidden="1">'Jan I&amp;E'!$E$7</definedName>
    <definedName name="QB_ROW_61310" localSheetId="5" hidden="1">'Jan Ledger'!$B$15</definedName>
    <definedName name="QB_ROW_6250" localSheetId="3" hidden="1">'Jan Balance Sheet'!$F$56</definedName>
    <definedName name="QB_ROW_63010" localSheetId="5" hidden="1">'Jan Ledger'!$B$389</definedName>
    <definedName name="QB_ROW_63030" localSheetId="6" hidden="1">BVA!$D$193</definedName>
    <definedName name="QB_ROW_63030" localSheetId="4" hidden="1">'Jan I&amp;E'!$D$187</definedName>
    <definedName name="QB_ROW_63310" localSheetId="5" hidden="1">'Jan Ledger'!$B$396</definedName>
    <definedName name="QB_ROW_63330" localSheetId="6" hidden="1">BVA!$D$198</definedName>
    <definedName name="QB_ROW_63330" localSheetId="4" hidden="1">'Jan I&amp;E'!$D$191</definedName>
    <definedName name="QB_ROW_6340" localSheetId="3" hidden="1">'Jan Balance Sheet'!$E$57</definedName>
    <definedName name="QB_ROW_7001" localSheetId="3" hidden="1">'Jan Balance Sheet'!$A$28</definedName>
    <definedName name="QB_ROW_70010" localSheetId="5" hidden="1">'Jan Ledger'!$B$16</definedName>
    <definedName name="QB_ROW_70040" localSheetId="6" hidden="1">BVA!$E$8</definedName>
    <definedName name="QB_ROW_70040" localSheetId="4" hidden="1">'Jan I&amp;E'!$E$8</definedName>
    <definedName name="QB_ROW_70310" localSheetId="5" hidden="1">'Jan Ledger'!$B$53</definedName>
    <definedName name="QB_ROW_70340" localSheetId="6" hidden="1">BVA!$E$17</definedName>
    <definedName name="QB_ROW_70340" localSheetId="4" hidden="1">'Jan I&amp;E'!$E$17</definedName>
    <definedName name="QB_ROW_7050" localSheetId="3" hidden="1">'Jan Balance Sheet'!$F$46</definedName>
    <definedName name="QB_ROW_72020" localSheetId="5" hidden="1">'Jan Ledger'!$C$17</definedName>
    <definedName name="QB_ROW_72250" localSheetId="6" hidden="1">BVA!$F$10</definedName>
    <definedName name="QB_ROW_72250" localSheetId="4" hidden="1">'Jan I&amp;E'!$F$10</definedName>
    <definedName name="QB_ROW_72320" localSheetId="5" hidden="1">'Jan Ledger'!$C$20</definedName>
    <definedName name="QB_ROW_7301" localSheetId="3" hidden="1">'Jan Balance Sheet'!$A$79</definedName>
    <definedName name="QB_ROW_7350" localSheetId="3" hidden="1">'Jan Balance Sheet'!$F$49</definedName>
    <definedName name="QB_ROW_74030" localSheetId="5" hidden="1">'Jan Ledger'!$D$107</definedName>
    <definedName name="QB_ROW_74260" localSheetId="6" hidden="1">BVA!$G$45</definedName>
    <definedName name="QB_ROW_74260" localSheetId="4" hidden="1">'Jan I&amp;E'!$G$45</definedName>
    <definedName name="QB_ROW_74330" localSheetId="5" hidden="1">'Jan Ledger'!$D$109</definedName>
    <definedName name="QB_ROW_75260" localSheetId="6" hidden="1">BVA!$G$39</definedName>
    <definedName name="QB_ROW_75260" localSheetId="4" hidden="1">'Jan I&amp;E'!$G$39</definedName>
    <definedName name="QB_ROW_76020" localSheetId="5" hidden="1">'Jan Ledger'!$C$86</definedName>
    <definedName name="QB_ROW_76250" localSheetId="6" hidden="1">BVA!$F$42</definedName>
    <definedName name="QB_ROW_76250" localSheetId="4" hidden="1">'Jan I&amp;E'!$F$42</definedName>
    <definedName name="QB_ROW_76320" localSheetId="5" hidden="1">'Jan Ledger'!$C$96</definedName>
    <definedName name="QB_ROW_77260" localSheetId="6" hidden="1">BVA!$G$82</definedName>
    <definedName name="QB_ROW_80050" localSheetId="5" hidden="1">'Jan Ledger'!$F$112</definedName>
    <definedName name="QB_ROW_8011" localSheetId="3" hidden="1">'Jan Balance Sheet'!$B$29</definedName>
    <definedName name="QB_ROW_80280" localSheetId="6" hidden="1">BVA!$I$48</definedName>
    <definedName name="QB_ROW_80280" localSheetId="4" hidden="1">'Jan I&amp;E'!$I$48</definedName>
    <definedName name="QB_ROW_80350" localSheetId="5" hidden="1">'Jan Ledger'!$F$115</definedName>
    <definedName name="QB_ROW_82030" localSheetId="5" hidden="1">'Jan Ledger'!$D$110</definedName>
    <definedName name="QB_ROW_82060" localSheetId="6" hidden="1">BVA!$G$46</definedName>
    <definedName name="QB_ROW_82060" localSheetId="4" hidden="1">'Jan I&amp;E'!$G$46</definedName>
    <definedName name="QB_ROW_82330" localSheetId="5" hidden="1">'Jan Ledger'!$D$154</definedName>
    <definedName name="QB_ROW_82360" localSheetId="6" hidden="1">BVA!$G$61</definedName>
    <definedName name="QB_ROW_82360" localSheetId="4" hidden="1">'Jan I&amp;E'!$G$60</definedName>
    <definedName name="QB_ROW_8260" localSheetId="3" hidden="1">'Jan Balance Sheet'!$G$47</definedName>
    <definedName name="QB_ROW_83050" localSheetId="5" hidden="1">'Jan Ledger'!$F$270</definedName>
    <definedName name="QB_ROW_8311" localSheetId="3" hidden="1">'Jan Balance Sheet'!$B$64</definedName>
    <definedName name="QB_ROW_83280" localSheetId="6" hidden="1">BVA!$I$104</definedName>
    <definedName name="QB_ROW_83280" localSheetId="4" hidden="1">'Jan I&amp;E'!$I$102</definedName>
    <definedName name="QB_ROW_83350" localSheetId="5" hidden="1">'Jan Ledger'!$F$273</definedName>
    <definedName name="QB_ROW_84050" localSheetId="5" hidden="1">'Jan Ledger'!$F$263</definedName>
    <definedName name="QB_ROW_84280" localSheetId="6" hidden="1">BVA!$I$102</definedName>
    <definedName name="QB_ROW_84280" localSheetId="4" hidden="1">'Jan I&amp;E'!$I$100</definedName>
    <definedName name="QB_ROW_84350" localSheetId="5" hidden="1">'Jan Ledger'!$F$265</definedName>
    <definedName name="QB_ROW_86030" localSheetId="5" hidden="1">'Jan Ledger'!$D$280</definedName>
    <definedName name="QB_ROW_86260" localSheetId="6" hidden="1">BVA!$G$108</definedName>
    <definedName name="QB_ROW_86260" localSheetId="4" hidden="1">'Jan I&amp;E'!$G$106</definedName>
    <definedName name="QB_ROW_86321" localSheetId="6" hidden="1">BVA!$C$19</definedName>
    <definedName name="QB_ROW_86321" localSheetId="4" hidden="1">'Jan I&amp;E'!$C$19</definedName>
    <definedName name="QB_ROW_86330" localSheetId="5" hidden="1">'Jan Ledger'!$D$283</definedName>
    <definedName name="QB_ROW_87250" localSheetId="6" hidden="1">BVA!$F$112</definedName>
    <definedName name="QB_ROW_87250" localSheetId="4" hidden="1">'Jan I&amp;E'!$F$110</definedName>
    <definedName name="QB_ROW_88250" localSheetId="6" hidden="1">BVA!$F$113</definedName>
    <definedName name="QB_ROW_88250" localSheetId="4" hidden="1">'Jan I&amp;E'!$F$111</definedName>
    <definedName name="QB_ROW_90020" localSheetId="5" hidden="1">'Jan Ledger'!$C$287</definedName>
    <definedName name="QB_ROW_9021" localSheetId="3" hidden="1">'Jan Balance Sheet'!$C$30</definedName>
    <definedName name="QB_ROW_90250" localSheetId="6" hidden="1">BVA!$F$118</definedName>
    <definedName name="QB_ROW_90250" localSheetId="4" hidden="1">'Jan I&amp;E'!$F$116</definedName>
    <definedName name="QB_ROW_90320" localSheetId="5" hidden="1">'Jan Ledger'!$C$293</definedName>
    <definedName name="QB_ROW_91020" localSheetId="5" hidden="1">'Jan Ledger'!$C$309</definedName>
    <definedName name="QB_ROW_91030" localSheetId="5" hidden="1">'Jan Ledger'!$D$326</definedName>
    <definedName name="QB_ROW_91050" localSheetId="6" hidden="1">BVA!$F$136</definedName>
    <definedName name="QB_ROW_91050" localSheetId="4" hidden="1">'Jan I&amp;E'!$F$134</definedName>
    <definedName name="QB_ROW_91260" localSheetId="6" hidden="1">BVA!$G$145</definedName>
    <definedName name="QB_ROW_91260" localSheetId="4" hidden="1">'Jan I&amp;E'!$G$140</definedName>
    <definedName name="QB_ROW_91320" localSheetId="5" hidden="1">'Jan Ledger'!$C$331</definedName>
    <definedName name="QB_ROW_91330" localSheetId="5" hidden="1">'Jan Ledger'!$D$330</definedName>
    <definedName name="QB_ROW_91350" localSheetId="6" hidden="1">BVA!$F$146</definedName>
    <definedName name="QB_ROW_91350" localSheetId="4" hidden="1">'Jan I&amp;E'!$F$141</definedName>
    <definedName name="QB_ROW_92030" localSheetId="5" hidden="1">'Jan Ledger'!$D$219</definedName>
    <definedName name="QB_ROW_92060" localSheetId="6" hidden="1">BVA!$G$86</definedName>
    <definedName name="QB_ROW_92060" localSheetId="4" hidden="1">'Jan I&amp;E'!$G$84</definedName>
    <definedName name="QB_ROW_92270" localSheetId="6" hidden="1">BVA!$H$90</definedName>
    <definedName name="QB_ROW_92270" localSheetId="4" hidden="1">'Jan I&amp;E'!$H$88</definedName>
    <definedName name="QB_ROW_92330" localSheetId="5" hidden="1">'Jan Ledger'!$D$229</definedName>
    <definedName name="QB_ROW_92360" localSheetId="6" hidden="1">BVA!$G$91</definedName>
    <definedName name="QB_ROW_92360" localSheetId="4" hidden="1">'Jan I&amp;E'!$G$89</definedName>
    <definedName name="QB_ROW_9260" localSheetId="3" hidden="1">'Jan Balance Sheet'!$G$48</definedName>
    <definedName name="QB_ROW_9321" localSheetId="3" hidden="1">'Jan Balance Sheet'!$C$63</definedName>
    <definedName name="QB_ROW_93240" localSheetId="3" hidden="1">'Jan Balance Sheet'!$E$6</definedName>
    <definedName name="QB_ROW_94250" localSheetId="6" hidden="1">BVA!$F$135</definedName>
    <definedName name="QB_ROW_94250" localSheetId="4" hidden="1">'Jan I&amp;E'!$F$133</definedName>
    <definedName name="QB_ROW_96020" localSheetId="5" hidden="1">'Jan Ledger'!$C$294</definedName>
    <definedName name="QB_ROW_96250" localSheetId="6" hidden="1">BVA!$F$119</definedName>
    <definedName name="QB_ROW_96250" localSheetId="4" hidden="1">'Jan I&amp;E'!$F$117</definedName>
    <definedName name="QB_ROW_96320" localSheetId="5" hidden="1">'Jan Ledger'!$C$296</definedName>
    <definedName name="QB_ROW_97020" localSheetId="5" hidden="1">'Jan Ledger'!$C$299</definedName>
    <definedName name="QB_ROW_97050" localSheetId="6" hidden="1">BVA!$F$123</definedName>
    <definedName name="QB_ROW_97050" localSheetId="4" hidden="1">'Jan I&amp;E'!$F$121</definedName>
    <definedName name="QB_ROW_97260" localSheetId="6" hidden="1">BVA!$G$132</definedName>
    <definedName name="QB_ROW_97260" localSheetId="4" hidden="1">'Jan I&amp;E'!$G$130</definedName>
    <definedName name="QB_ROW_97320" localSheetId="5" hidden="1">'Jan Ledger'!$C$308</definedName>
    <definedName name="QB_ROW_97350" localSheetId="6" hidden="1">BVA!$F$133</definedName>
    <definedName name="QB_ROW_97350" localSheetId="4" hidden="1">'Jan I&amp;E'!$F$131</definedName>
    <definedName name="QBCANSUPPORTUPDATE" localSheetId="6">TRUE</definedName>
    <definedName name="QBCANSUPPORTUPDATE" localSheetId="0">TRUE</definedName>
    <definedName name="QBCANSUPPORTUPDATE" localSheetId="3">TRUE</definedName>
    <definedName name="QBCANSUPPORTUPDATE" localSheetId="4">TRUE</definedName>
    <definedName name="QBCANSUPPORTUPDATE" localSheetId="5">TRUE</definedName>
    <definedName name="QBCOMPANYFILENAME" localSheetId="6">"C:\Documents and Settings\All Users\Documents\Intuit\QuickBooks\Company Files\NFPD.QBW"</definedName>
    <definedName name="QBCOMPANYFILENAME" localSheetId="0">"C:\Documents and Settings\All Users\Documents\Intuit\QuickBooks\Company Files\NFPD.QBW"</definedName>
    <definedName name="QBCOMPANYFILENAME" localSheetId="3">"C:\Documents and Settings\All Users\Documents\Intuit\QuickBooks\Company Files\NFPD.QBW"</definedName>
    <definedName name="QBCOMPANYFILENAME" localSheetId="4">"C:\Documents and Settings\All Users\Documents\Intuit\QuickBooks\Company Files\NFPD.QBW"</definedName>
    <definedName name="QBCOMPANYFILENAME" localSheetId="5">"C:\Documents and Settings\All Users\Documents\Intuit\QuickBooks\Company Files\NFPD.QBW"</definedName>
    <definedName name="QBENDDATE" localSheetId="6">20221231</definedName>
    <definedName name="QBENDDATE" localSheetId="0">20221231</definedName>
    <definedName name="QBENDDATE" localSheetId="3">20220131</definedName>
    <definedName name="QBENDDATE" localSheetId="4">20220131</definedName>
    <definedName name="QBENDDATE" localSheetId="5">20220131</definedName>
    <definedName name="QBHEADERSONSCREEN" localSheetId="6">FALSE</definedName>
    <definedName name="QBHEADERSONSCREEN" localSheetId="0">FALSE</definedName>
    <definedName name="QBHEADERSONSCREEN" localSheetId="3">FALSE</definedName>
    <definedName name="QBHEADERSONSCREEN" localSheetId="4">FALSE</definedName>
    <definedName name="QBHEADERSONSCREEN" localSheetId="5">FALSE</definedName>
    <definedName name="QBMETADATASIZE" localSheetId="6">5924</definedName>
    <definedName name="QBMETADATASIZE" localSheetId="0">7592</definedName>
    <definedName name="QBMETADATASIZE" localSheetId="3">5924</definedName>
    <definedName name="QBMETADATASIZE" localSheetId="4">5931</definedName>
    <definedName name="QBMETADATASIZE" localSheetId="5">7592</definedName>
    <definedName name="QBPRESERVECOLOR" localSheetId="6">TRUE</definedName>
    <definedName name="QBPRESERVECOLOR" localSheetId="0">TRUE</definedName>
    <definedName name="QBPRESERVECOLOR" localSheetId="3">TRUE</definedName>
    <definedName name="QBPRESERVECOLOR" localSheetId="4">TRUE</definedName>
    <definedName name="QBPRESERVECOLOR" localSheetId="5">TRUE</definedName>
    <definedName name="QBPRESERVEFONT" localSheetId="6">TRUE</definedName>
    <definedName name="QBPRESERVEFONT" localSheetId="0">TRUE</definedName>
    <definedName name="QBPRESERVEFONT" localSheetId="3">TRUE</definedName>
    <definedName name="QBPRESERVEFONT" localSheetId="4">TRUE</definedName>
    <definedName name="QBPRESERVEFONT" localSheetId="5">TRUE</definedName>
    <definedName name="QBPRESERVEROWHEIGHT" localSheetId="6">TRUE</definedName>
    <definedName name="QBPRESERVEROWHEIGHT" localSheetId="0">TRUE</definedName>
    <definedName name="QBPRESERVEROWHEIGHT" localSheetId="3">TRUE</definedName>
    <definedName name="QBPRESERVEROWHEIGHT" localSheetId="4">TRUE</definedName>
    <definedName name="QBPRESERVEROWHEIGHT" localSheetId="5">TRUE</definedName>
    <definedName name="QBPRESERVESPACE" localSheetId="6">TRUE</definedName>
    <definedName name="QBPRESERVESPACE" localSheetId="0">TRUE</definedName>
    <definedName name="QBPRESERVESPACE" localSheetId="3">TRUE</definedName>
    <definedName name="QBPRESERVESPACE" localSheetId="4">TRUE</definedName>
    <definedName name="QBPRESERVESPACE" localSheetId="5">TRUE</definedName>
    <definedName name="QBREPORTCOLAXIS" localSheetId="6">0</definedName>
    <definedName name="QBREPORTCOLAXIS" localSheetId="0">0</definedName>
    <definedName name="QBREPORTCOLAXIS" localSheetId="3">0</definedName>
    <definedName name="QBREPORTCOLAXIS" localSheetId="4">19</definedName>
    <definedName name="QBREPORTCOLAXIS" localSheetId="5">0</definedName>
    <definedName name="QBREPORTCOMPANYID" localSheetId="6">"8485c3b05ade4270975b6060e7430806"</definedName>
    <definedName name="QBREPORTCOMPANYID" localSheetId="0">"8485c3b05ade4270975b6060e7430806"</definedName>
    <definedName name="QBREPORTCOMPANYID" localSheetId="3">"8485c3b05ade4270975b6060e7430806"</definedName>
    <definedName name="QBREPORTCOMPANYID" localSheetId="4">"8485c3b05ade4270975b6060e7430806"</definedName>
    <definedName name="QBREPORTCOMPANYID" localSheetId="5">"8485c3b05ade4270975b6060e7430806"</definedName>
    <definedName name="QBREPORTCOMPARECOL_ANNUALBUDGET" localSheetId="6">FALSE</definedName>
    <definedName name="QBREPORTCOMPARECOL_ANNUALBUDGET" localSheetId="0">FALSE</definedName>
    <definedName name="QBREPORTCOMPARECOL_ANNUALBUDGET" localSheetId="3">FALSE</definedName>
    <definedName name="QBREPORTCOMPARECOL_ANNUALBUDGET" localSheetId="4">FALSE</definedName>
    <definedName name="QBREPORTCOMPARECOL_ANNUALBUDGET" localSheetId="5">FALSE</definedName>
    <definedName name="QBREPORTCOMPARECOL_AVGCOGS" localSheetId="6">FALSE</definedName>
    <definedName name="QBREPORTCOMPARECOL_AVGCOGS" localSheetId="0">FALSE</definedName>
    <definedName name="QBREPORTCOMPARECOL_AVGCOGS" localSheetId="3">FALSE</definedName>
    <definedName name="QBREPORTCOMPARECOL_AVGCOGS" localSheetId="4">FALSE</definedName>
    <definedName name="QBREPORTCOMPARECOL_AVGCOGS" localSheetId="5">FALSE</definedName>
    <definedName name="QBREPORTCOMPARECOL_AVGPRICE" localSheetId="6">FALSE</definedName>
    <definedName name="QBREPORTCOMPARECOL_AVGPRICE" localSheetId="0">FALSE</definedName>
    <definedName name="QBREPORTCOMPARECOL_AVGPRICE" localSheetId="3">FALSE</definedName>
    <definedName name="QBREPORTCOMPARECOL_AVGPRICE" localSheetId="4">FALSE</definedName>
    <definedName name="QBREPORTCOMPARECOL_AVGPRICE" localSheetId="5">FALSE</definedName>
    <definedName name="QBREPORTCOMPARECOL_BUDDIFF" localSheetId="6">TRUE</definedName>
    <definedName name="QBREPORTCOMPARECOL_BUDDIFF" localSheetId="0">FALSE</definedName>
    <definedName name="QBREPORTCOMPARECOL_BUDDIFF" localSheetId="3">FALSE</definedName>
    <definedName name="QBREPORTCOMPARECOL_BUDDIFF" localSheetId="4">TRUE</definedName>
    <definedName name="QBREPORTCOMPARECOL_BUDDIFF" localSheetId="5">FALSE</definedName>
    <definedName name="QBREPORTCOMPARECOL_BUDGET" localSheetId="6">TRUE</definedName>
    <definedName name="QBREPORTCOMPARECOL_BUDGET" localSheetId="0">FALSE</definedName>
    <definedName name="QBREPORTCOMPARECOL_BUDGET" localSheetId="3">FALSE</definedName>
    <definedName name="QBREPORTCOMPARECOL_BUDGET" localSheetId="4">TRUE</definedName>
    <definedName name="QBREPORTCOMPARECOL_BUDGET" localSheetId="5">FALSE</definedName>
    <definedName name="QBREPORTCOMPARECOL_BUDPCT" localSheetId="6">TRUE</definedName>
    <definedName name="QBREPORTCOMPARECOL_BUDPCT" localSheetId="0">FALSE</definedName>
    <definedName name="QBREPORTCOMPARECOL_BUDPCT" localSheetId="3">FALSE</definedName>
    <definedName name="QBREPORTCOMPARECOL_BUDPCT" localSheetId="4">TRUE</definedName>
    <definedName name="QBREPORTCOMPARECOL_BUDPCT" localSheetId="5">FALSE</definedName>
    <definedName name="QBREPORTCOMPARECOL_COGS" localSheetId="6">FALSE</definedName>
    <definedName name="QBREPORTCOMPARECOL_COGS" localSheetId="0">FALSE</definedName>
    <definedName name="QBREPORTCOMPARECOL_COGS" localSheetId="3">FALSE</definedName>
    <definedName name="QBREPORTCOMPARECOL_COGS" localSheetId="4">FALSE</definedName>
    <definedName name="QBREPORTCOMPARECOL_COGS" localSheetId="5">FALSE</definedName>
    <definedName name="QBREPORTCOMPARECOL_EXCLUDEAMOUNT" localSheetId="6">FALSE</definedName>
    <definedName name="QBREPORTCOMPARECOL_EXCLUDEAMOUNT" localSheetId="0">FALSE</definedName>
    <definedName name="QBREPORTCOMPARECOL_EXCLUDEAMOUNT" localSheetId="3">FALSE</definedName>
    <definedName name="QBREPORTCOMPARECOL_EXCLUDEAMOUNT" localSheetId="4">FALSE</definedName>
    <definedName name="QBREPORTCOMPARECOL_EXCLUDEAMOUNT" localSheetId="5">FALSE</definedName>
    <definedName name="QBREPORTCOMPARECOL_EXCLUDECURPERIOD" localSheetId="6">FALSE</definedName>
    <definedName name="QBREPORTCOMPARECOL_EXCLUDECURPERIOD" localSheetId="0">FALSE</definedName>
    <definedName name="QBREPORTCOMPARECOL_EXCLUDECURPERIOD" localSheetId="3">FALSE</definedName>
    <definedName name="QBREPORTCOMPARECOL_EXCLUDECURPERIOD" localSheetId="4">FALSE</definedName>
    <definedName name="QBREPORTCOMPARECOL_EXCLUDECURPERIOD" localSheetId="5">FALSE</definedName>
    <definedName name="QBREPORTCOMPARECOL_FORECAST" localSheetId="6">FALSE</definedName>
    <definedName name="QBREPORTCOMPARECOL_FORECAST" localSheetId="0">FALSE</definedName>
    <definedName name="QBREPORTCOMPARECOL_FORECAST" localSheetId="3">FALSE</definedName>
    <definedName name="QBREPORTCOMPARECOL_FORECAST" localSheetId="4">FALSE</definedName>
    <definedName name="QBREPORTCOMPARECOL_FORECAST" localSheetId="5">FALSE</definedName>
    <definedName name="QBREPORTCOMPARECOL_GROSSMARGIN" localSheetId="6">FALSE</definedName>
    <definedName name="QBREPORTCOMPARECOL_GROSSMARGIN" localSheetId="0">FALSE</definedName>
    <definedName name="QBREPORTCOMPARECOL_GROSSMARGIN" localSheetId="3">FALSE</definedName>
    <definedName name="QBREPORTCOMPARECOL_GROSSMARGIN" localSheetId="4">FALSE</definedName>
    <definedName name="QBREPORTCOMPARECOL_GROSSMARGIN" localSheetId="5">FALSE</definedName>
    <definedName name="QBREPORTCOMPARECOL_GROSSMARGINPCT" localSheetId="6">FALSE</definedName>
    <definedName name="QBREPORTCOMPARECOL_GROSSMARGINPCT" localSheetId="0">FALSE</definedName>
    <definedName name="QBREPORTCOMPARECOL_GROSSMARGINPCT" localSheetId="3">FALSE</definedName>
    <definedName name="QBREPORTCOMPARECOL_GROSSMARGINPCT" localSheetId="4">FALSE</definedName>
    <definedName name="QBREPORTCOMPARECOL_GROSSMARGINPCT" localSheetId="5">FALSE</definedName>
    <definedName name="QBREPORTCOMPARECOL_HOURS" localSheetId="6">FALSE</definedName>
    <definedName name="QBREPORTCOMPARECOL_HOURS" localSheetId="0">FALSE</definedName>
    <definedName name="QBREPORTCOMPARECOL_HOURS" localSheetId="3">FALSE</definedName>
    <definedName name="QBREPORTCOMPARECOL_HOURS" localSheetId="4">FALSE</definedName>
    <definedName name="QBREPORTCOMPARECOL_HOURS" localSheetId="5">FALSE</definedName>
    <definedName name="QBREPORTCOMPARECOL_PCTCOL" localSheetId="6">FALSE</definedName>
    <definedName name="QBREPORTCOMPARECOL_PCTCOL" localSheetId="0">FALSE</definedName>
    <definedName name="QBREPORTCOMPARECOL_PCTCOL" localSheetId="3">FALSE</definedName>
    <definedName name="QBREPORTCOMPARECOL_PCTCOL" localSheetId="4">FALSE</definedName>
    <definedName name="QBREPORTCOMPARECOL_PCTCOL" localSheetId="5">FALSE</definedName>
    <definedName name="QBREPORTCOMPARECOL_PCTEXPENSE" localSheetId="6">FALSE</definedName>
    <definedName name="QBREPORTCOMPARECOL_PCTEXPENSE" localSheetId="0">FALSE</definedName>
    <definedName name="QBREPORTCOMPARECOL_PCTEXPENSE" localSheetId="3">FALSE</definedName>
    <definedName name="QBREPORTCOMPARECOL_PCTEXPENSE" localSheetId="4">FALSE</definedName>
    <definedName name="QBREPORTCOMPARECOL_PCTEXPENSE" localSheetId="5">FALSE</definedName>
    <definedName name="QBREPORTCOMPARECOL_PCTINCOME" localSheetId="6">FALSE</definedName>
    <definedName name="QBREPORTCOMPARECOL_PCTINCOME" localSheetId="0">FALSE</definedName>
    <definedName name="QBREPORTCOMPARECOL_PCTINCOME" localSheetId="3">FALSE</definedName>
    <definedName name="QBREPORTCOMPARECOL_PCTINCOME" localSheetId="4">FALSE</definedName>
    <definedName name="QBREPORTCOMPARECOL_PCTINCOME" localSheetId="5">FALSE</definedName>
    <definedName name="QBREPORTCOMPARECOL_PCTOFSALES" localSheetId="6">FALSE</definedName>
    <definedName name="QBREPORTCOMPARECOL_PCTOFSALES" localSheetId="0">FALSE</definedName>
    <definedName name="QBREPORTCOMPARECOL_PCTOFSALES" localSheetId="3">FALSE</definedName>
    <definedName name="QBREPORTCOMPARECOL_PCTOFSALES" localSheetId="4">FALSE</definedName>
    <definedName name="QBREPORTCOMPARECOL_PCTOFSALES" localSheetId="5">FALSE</definedName>
    <definedName name="QBREPORTCOMPARECOL_PCTROW" localSheetId="6">FALSE</definedName>
    <definedName name="QBREPORTCOMPARECOL_PCTROW" localSheetId="0">FALSE</definedName>
    <definedName name="QBREPORTCOMPARECOL_PCTROW" localSheetId="3">FALSE</definedName>
    <definedName name="QBREPORTCOMPARECOL_PCTROW" localSheetId="4">FALSE</definedName>
    <definedName name="QBREPORTCOMPARECOL_PCTROW" localSheetId="5">FALSE</definedName>
    <definedName name="QBREPORTCOMPARECOL_PPDIFF" localSheetId="6">FALSE</definedName>
    <definedName name="QBREPORTCOMPARECOL_PPDIFF" localSheetId="0">FALSE</definedName>
    <definedName name="QBREPORTCOMPARECOL_PPDIFF" localSheetId="3">FALSE</definedName>
    <definedName name="QBREPORTCOMPARECOL_PPDIFF" localSheetId="4">FALSE</definedName>
    <definedName name="QBREPORTCOMPARECOL_PPDIFF" localSheetId="5">FALSE</definedName>
    <definedName name="QBREPORTCOMPARECOL_PPPCT" localSheetId="6">FALSE</definedName>
    <definedName name="QBREPORTCOMPARECOL_PPPCT" localSheetId="0">FALSE</definedName>
    <definedName name="QBREPORTCOMPARECOL_PPPCT" localSheetId="3">FALSE</definedName>
    <definedName name="QBREPORTCOMPARECOL_PPPCT" localSheetId="4">FALSE</definedName>
    <definedName name="QBREPORTCOMPARECOL_PPPCT" localSheetId="5">FALSE</definedName>
    <definedName name="QBREPORTCOMPARECOL_PREVPERIOD" localSheetId="6">FALSE</definedName>
    <definedName name="QBREPORTCOMPARECOL_PREVPERIOD" localSheetId="0">FALSE</definedName>
    <definedName name="QBREPORTCOMPARECOL_PREVPERIOD" localSheetId="3">FALSE</definedName>
    <definedName name="QBREPORTCOMPARECOL_PREVPERIOD" localSheetId="4">FALSE</definedName>
    <definedName name="QBREPORTCOMPARECOL_PREVPERIOD" localSheetId="5">FALSE</definedName>
    <definedName name="QBREPORTCOMPARECOL_PREVYEAR" localSheetId="6">FALSE</definedName>
    <definedName name="QBREPORTCOMPARECOL_PREVYEAR" localSheetId="0">FALSE</definedName>
    <definedName name="QBREPORTCOMPARECOL_PREVYEAR" localSheetId="3">FALSE</definedName>
    <definedName name="QBREPORTCOMPARECOL_PREVYEAR" localSheetId="4">FALSE</definedName>
    <definedName name="QBREPORTCOMPARECOL_PREVYEAR" localSheetId="5">FALSE</definedName>
    <definedName name="QBREPORTCOMPARECOL_PYDIFF" localSheetId="6">FALSE</definedName>
    <definedName name="QBREPORTCOMPARECOL_PYDIFF" localSheetId="0">FALSE</definedName>
    <definedName name="QBREPORTCOMPARECOL_PYDIFF" localSheetId="3">FALSE</definedName>
    <definedName name="QBREPORTCOMPARECOL_PYDIFF" localSheetId="4">FALSE</definedName>
    <definedName name="QBREPORTCOMPARECOL_PYDIFF" localSheetId="5">FALSE</definedName>
    <definedName name="QBREPORTCOMPARECOL_PYPCT" localSheetId="6">FALSE</definedName>
    <definedName name="QBREPORTCOMPARECOL_PYPCT" localSheetId="0">FALSE</definedName>
    <definedName name="QBREPORTCOMPARECOL_PYPCT" localSheetId="3">FALSE</definedName>
    <definedName name="QBREPORTCOMPARECOL_PYPCT" localSheetId="4">FALSE</definedName>
    <definedName name="QBREPORTCOMPARECOL_PYPCT" localSheetId="5">FALSE</definedName>
    <definedName name="QBREPORTCOMPARECOL_QTY" localSheetId="6">FALSE</definedName>
    <definedName name="QBREPORTCOMPARECOL_QTY" localSheetId="0">FALSE</definedName>
    <definedName name="QBREPORTCOMPARECOL_QTY" localSheetId="3">FALSE</definedName>
    <definedName name="QBREPORTCOMPARECOL_QTY" localSheetId="4">FALSE</definedName>
    <definedName name="QBREPORTCOMPARECOL_QTY" localSheetId="5">FALSE</definedName>
    <definedName name="QBREPORTCOMPARECOL_RATE" localSheetId="6">FALSE</definedName>
    <definedName name="QBREPORTCOMPARECOL_RATE" localSheetId="0">FALSE</definedName>
    <definedName name="QBREPORTCOMPARECOL_RATE" localSheetId="3">FALSE</definedName>
    <definedName name="QBREPORTCOMPARECOL_RATE" localSheetId="4">FALSE</definedName>
    <definedName name="QBREPORTCOMPARECOL_RATE" localSheetId="5">FALSE</definedName>
    <definedName name="QBREPORTCOMPARECOL_TRIPBILLEDMILES" localSheetId="6">FALSE</definedName>
    <definedName name="QBREPORTCOMPARECOL_TRIPBILLEDMILES" localSheetId="0">FALSE</definedName>
    <definedName name="QBREPORTCOMPARECOL_TRIPBILLEDMILES" localSheetId="3">FALSE</definedName>
    <definedName name="QBREPORTCOMPARECOL_TRIPBILLEDMILES" localSheetId="4">FALSE</definedName>
    <definedName name="QBREPORTCOMPARECOL_TRIPBILLEDMILES" localSheetId="5">FALSE</definedName>
    <definedName name="QBREPORTCOMPARECOL_TRIPBILLINGAMOUNT" localSheetId="6">FALSE</definedName>
    <definedName name="QBREPORTCOMPARECOL_TRIPBILLINGAMOUNT" localSheetId="0">FALSE</definedName>
    <definedName name="QBREPORTCOMPARECOL_TRIPBILLINGAMOUNT" localSheetId="3">FALSE</definedName>
    <definedName name="QBREPORTCOMPARECOL_TRIPBILLINGAMOUNT" localSheetId="4">FALSE</definedName>
    <definedName name="QBREPORTCOMPARECOL_TRIPBILLINGAMOUNT" localSheetId="5">FALSE</definedName>
    <definedName name="QBREPORTCOMPARECOL_TRIPMILES" localSheetId="6">FALSE</definedName>
    <definedName name="QBREPORTCOMPARECOL_TRIPMILES" localSheetId="0">FALSE</definedName>
    <definedName name="QBREPORTCOMPARECOL_TRIPMILES" localSheetId="3">FALSE</definedName>
    <definedName name="QBREPORTCOMPARECOL_TRIPMILES" localSheetId="4">FALSE</definedName>
    <definedName name="QBREPORTCOMPARECOL_TRIPMILES" localSheetId="5">FALSE</definedName>
    <definedName name="QBREPORTCOMPARECOL_TRIPNOTBILLABLEMILES" localSheetId="6">FALSE</definedName>
    <definedName name="QBREPORTCOMPARECOL_TRIPNOTBILLABLEMILES" localSheetId="0">FALSE</definedName>
    <definedName name="QBREPORTCOMPARECOL_TRIPNOTBILLABLEMILES" localSheetId="3">FALSE</definedName>
    <definedName name="QBREPORTCOMPARECOL_TRIPNOTBILLABLEMILES" localSheetId="4">FALSE</definedName>
    <definedName name="QBREPORTCOMPARECOL_TRIPNOTBILLABLEMILES" localSheetId="5">FALSE</definedName>
    <definedName name="QBREPORTCOMPARECOL_TRIPTAXDEDUCTIBLEAMOUNT" localSheetId="6">FALSE</definedName>
    <definedName name="QBREPORTCOMPARECOL_TRIPTAXDEDUCTIBLEAMOUNT" localSheetId="0">FALSE</definedName>
    <definedName name="QBREPORTCOMPARECOL_TRIPTAXDEDUCTIBLEAMOUNT" localSheetId="3">FALSE</definedName>
    <definedName name="QBREPORTCOMPARECOL_TRIPTAXDEDUCTIBLEAMOUNT" localSheetId="4">FALSE</definedName>
    <definedName name="QBREPORTCOMPARECOL_TRIPTAXDEDUCTIBLEAMOUNT" localSheetId="5">FALSE</definedName>
    <definedName name="QBREPORTCOMPARECOL_TRIPUNBILLEDMILES" localSheetId="6">FALSE</definedName>
    <definedName name="QBREPORTCOMPARECOL_TRIPUNBILLEDMILES" localSheetId="0">FALSE</definedName>
    <definedName name="QBREPORTCOMPARECOL_TRIPUNBILLEDMILES" localSheetId="3">FALSE</definedName>
    <definedName name="QBREPORTCOMPARECOL_TRIPUNBILLEDMILES" localSheetId="4">FALSE</definedName>
    <definedName name="QBREPORTCOMPARECOL_TRIPUNBILLEDMILES" localSheetId="5">FALSE</definedName>
    <definedName name="QBREPORTCOMPARECOL_YTD" localSheetId="6">FALSE</definedName>
    <definedName name="QBREPORTCOMPARECOL_YTD" localSheetId="0">FALSE</definedName>
    <definedName name="QBREPORTCOMPARECOL_YTD" localSheetId="3">FALSE</definedName>
    <definedName name="QBREPORTCOMPARECOL_YTD" localSheetId="4">FALSE</definedName>
    <definedName name="QBREPORTCOMPARECOL_YTD" localSheetId="5">FALSE</definedName>
    <definedName name="QBREPORTCOMPARECOL_YTDBUDGET" localSheetId="6">FALSE</definedName>
    <definedName name="QBREPORTCOMPARECOL_YTDBUDGET" localSheetId="0">FALSE</definedName>
    <definedName name="QBREPORTCOMPARECOL_YTDBUDGET" localSheetId="3">FALSE</definedName>
    <definedName name="QBREPORTCOMPARECOL_YTDBUDGET" localSheetId="4">FALSE</definedName>
    <definedName name="QBREPORTCOMPARECOL_YTDBUDGET" localSheetId="5">FALSE</definedName>
    <definedName name="QBREPORTCOMPARECOL_YTDPCT" localSheetId="6">FALSE</definedName>
    <definedName name="QBREPORTCOMPARECOL_YTDPCT" localSheetId="0">FALSE</definedName>
    <definedName name="QBREPORTCOMPARECOL_YTDPCT" localSheetId="3">FALSE</definedName>
    <definedName name="QBREPORTCOMPARECOL_YTDPCT" localSheetId="4">FALSE</definedName>
    <definedName name="QBREPORTCOMPARECOL_YTDPCT" localSheetId="5">FALSE</definedName>
    <definedName name="QBREPORTROWAXIS" localSheetId="6">11</definedName>
    <definedName name="QBREPORTROWAXIS" localSheetId="0">0</definedName>
    <definedName name="QBREPORTROWAXIS" localSheetId="3">9</definedName>
    <definedName name="QBREPORTROWAXIS" localSheetId="4">11</definedName>
    <definedName name="QBREPORTROWAXIS" localSheetId="5">12</definedName>
    <definedName name="QBREPORTSUBCOLAXIS" localSheetId="6">24</definedName>
    <definedName name="QBREPORTSUBCOLAXIS" localSheetId="0">0</definedName>
    <definedName name="QBREPORTSUBCOLAXIS" localSheetId="3">0</definedName>
    <definedName name="QBREPORTSUBCOLAXIS" localSheetId="4">24</definedName>
    <definedName name="QBREPORTSUBCOLAXIS" localSheetId="5">0</definedName>
    <definedName name="QBREPORTTYPE" localSheetId="6">288</definedName>
    <definedName name="QBREPORTTYPE" localSheetId="0">23</definedName>
    <definedName name="QBREPORTTYPE" localSheetId="3">5</definedName>
    <definedName name="QBREPORTTYPE" localSheetId="4">288</definedName>
    <definedName name="QBREPORTTYPE" localSheetId="5">230</definedName>
    <definedName name="QBROWHEADERS" localSheetId="6">9</definedName>
    <definedName name="QBROWHEADERS" localSheetId="0">1</definedName>
    <definedName name="QBROWHEADERS" localSheetId="3">7</definedName>
    <definedName name="QBROWHEADERS" localSheetId="4">9</definedName>
    <definedName name="QBROWHEADERS" localSheetId="5">6</definedName>
    <definedName name="QBSTARTDATE" localSheetId="6">20220101</definedName>
    <definedName name="QBSTARTDATE" localSheetId="0">20220101</definedName>
    <definedName name="QBSTARTDATE" localSheetId="3">20220101</definedName>
    <definedName name="QBSTARTDATE" localSheetId="4">20220101</definedName>
    <definedName name="QBSTARTDATE" localSheetId="5">20220101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97" i="7" l="1"/>
  <c r="Y397" i="7"/>
  <c r="AA396" i="7"/>
  <c r="Y396" i="7"/>
  <c r="AA395" i="7"/>
  <c r="Y395" i="7"/>
  <c r="AA394" i="7"/>
  <c r="Y394" i="7"/>
  <c r="AA393" i="7"/>
  <c r="AA392" i="7"/>
  <c r="AA388" i="7"/>
  <c r="Y388" i="7"/>
  <c r="AA387" i="7"/>
  <c r="Y387" i="7"/>
  <c r="AA386" i="7"/>
  <c r="AA383" i="7"/>
  <c r="Y383" i="7"/>
  <c r="AA382" i="7"/>
  <c r="AA381" i="7"/>
  <c r="AA380" i="7"/>
  <c r="AA379" i="7"/>
  <c r="AA378" i="7"/>
  <c r="AA377" i="7"/>
  <c r="AA375" i="7"/>
  <c r="Y375" i="7"/>
  <c r="AA374" i="7"/>
  <c r="Y374" i="7"/>
  <c r="AA373" i="7"/>
  <c r="AA372" i="7"/>
  <c r="AA371" i="7"/>
  <c r="AA370" i="7"/>
  <c r="AA369" i="7"/>
  <c r="AA368" i="7"/>
  <c r="AA366" i="7"/>
  <c r="Y366" i="7"/>
  <c r="AA365" i="7"/>
  <c r="Y365" i="7"/>
  <c r="AA364" i="7"/>
  <c r="AA363" i="7"/>
  <c r="AA362" i="7"/>
  <c r="AA361" i="7"/>
  <c r="AA359" i="7"/>
  <c r="Y359" i="7"/>
  <c r="AA358" i="7"/>
  <c r="AA356" i="7"/>
  <c r="Y356" i="7"/>
  <c r="AA355" i="7"/>
  <c r="AA354" i="7"/>
  <c r="AA353" i="7"/>
  <c r="AA349" i="7"/>
  <c r="Y349" i="7"/>
  <c r="AA348" i="7"/>
  <c r="Y348" i="7"/>
  <c r="AA347" i="7"/>
  <c r="Y347" i="7"/>
  <c r="AA346" i="7"/>
  <c r="AA345" i="7"/>
  <c r="AA341" i="7"/>
  <c r="AA338" i="7"/>
  <c r="Y338" i="7"/>
  <c r="AA337" i="7"/>
  <c r="Y337" i="7"/>
  <c r="AA336" i="7"/>
  <c r="AA335" i="7"/>
  <c r="AA332" i="7"/>
  <c r="Y332" i="7"/>
  <c r="AA331" i="7"/>
  <c r="Y331" i="7"/>
  <c r="AA330" i="7"/>
  <c r="Y330" i="7"/>
  <c r="AA329" i="7"/>
  <c r="AA328" i="7"/>
  <c r="AA327" i="7"/>
  <c r="AA325" i="7"/>
  <c r="Y325" i="7"/>
  <c r="AA324" i="7"/>
  <c r="AA322" i="7"/>
  <c r="Y322" i="7"/>
  <c r="AA321" i="7"/>
  <c r="AA320" i="7"/>
  <c r="AA318" i="7"/>
  <c r="Y318" i="7"/>
  <c r="AA317" i="7"/>
  <c r="AA315" i="7"/>
  <c r="Y315" i="7"/>
  <c r="AA314" i="7"/>
  <c r="AA312" i="7"/>
  <c r="Y312" i="7"/>
  <c r="AA311" i="7"/>
  <c r="AA308" i="7"/>
  <c r="Y308" i="7"/>
  <c r="AA307" i="7"/>
  <c r="Y307" i="7"/>
  <c r="AA306" i="7"/>
  <c r="AA305" i="7"/>
  <c r="AA304" i="7"/>
  <c r="AA302" i="7"/>
  <c r="Y302" i="7"/>
  <c r="AA301" i="7"/>
  <c r="AA297" i="7"/>
  <c r="Y297" i="7"/>
  <c r="AA296" i="7"/>
  <c r="Y296" i="7"/>
  <c r="AA295" i="7"/>
  <c r="AA293" i="7"/>
  <c r="Y293" i="7"/>
  <c r="AA292" i="7"/>
  <c r="AA291" i="7"/>
  <c r="AA290" i="7"/>
  <c r="AA289" i="7"/>
  <c r="AA288" i="7"/>
  <c r="AA285" i="7"/>
  <c r="Y285" i="7"/>
  <c r="AA284" i="7"/>
  <c r="Y284" i="7"/>
  <c r="AA283" i="7"/>
  <c r="Y283" i="7"/>
  <c r="AA282" i="7"/>
  <c r="AA281" i="7"/>
  <c r="AA279" i="7"/>
  <c r="Y279" i="7"/>
  <c r="AA278" i="7"/>
  <c r="Y278" i="7"/>
  <c r="AA277" i="7"/>
  <c r="AA276" i="7"/>
  <c r="AA274" i="7"/>
  <c r="Y274" i="7"/>
  <c r="AA273" i="7"/>
  <c r="Y273" i="7"/>
  <c r="AA272" i="7"/>
  <c r="AA271" i="7"/>
  <c r="AA269" i="7"/>
  <c r="Y269" i="7"/>
  <c r="AA268" i="7"/>
  <c r="AA267" i="7"/>
  <c r="AA265" i="7"/>
  <c r="Y265" i="7"/>
  <c r="AA264" i="7"/>
  <c r="AA261" i="7"/>
  <c r="Y261" i="7"/>
  <c r="AA260" i="7"/>
  <c r="AA257" i="7"/>
  <c r="Y257" i="7"/>
  <c r="AA256" i="7"/>
  <c r="Y256" i="7"/>
  <c r="AA255" i="7"/>
  <c r="AA253" i="7"/>
  <c r="Y253" i="7"/>
  <c r="AA252" i="7"/>
  <c r="AA250" i="7"/>
  <c r="Y250" i="7"/>
  <c r="AA249" i="7"/>
  <c r="AA247" i="7"/>
  <c r="Y247" i="7"/>
  <c r="AA246" i="7"/>
  <c r="AA245" i="7"/>
  <c r="AA244" i="7"/>
  <c r="AA242" i="7"/>
  <c r="Y242" i="7"/>
  <c r="AA241" i="7"/>
  <c r="AA240" i="7"/>
  <c r="AA239" i="7"/>
  <c r="AA238" i="7"/>
  <c r="AA237" i="7"/>
  <c r="AA236" i="7"/>
  <c r="AA235" i="7"/>
  <c r="AA234" i="7"/>
  <c r="AA233" i="7"/>
  <c r="AA232" i="7"/>
  <c r="AA229" i="7"/>
  <c r="Y229" i="7"/>
  <c r="AA228" i="7"/>
  <c r="Y228" i="7"/>
  <c r="AA227" i="7"/>
  <c r="AA226" i="7"/>
  <c r="AA225" i="7"/>
  <c r="AA224" i="7"/>
  <c r="AA223" i="7"/>
  <c r="AA222" i="7"/>
  <c r="AA221" i="7"/>
  <c r="AA217" i="7"/>
  <c r="Y217" i="7"/>
  <c r="AA216" i="7"/>
  <c r="Y216" i="7"/>
  <c r="AA215" i="7"/>
  <c r="AA212" i="7"/>
  <c r="Y212" i="7"/>
  <c r="AA211" i="7"/>
  <c r="Y211" i="7"/>
  <c r="AA210" i="7"/>
  <c r="Y210" i="7"/>
  <c r="AA209" i="7"/>
  <c r="AA208" i="7"/>
  <c r="AA207" i="7"/>
  <c r="AA206" i="7"/>
  <c r="AA205" i="7"/>
  <c r="AA204" i="7"/>
  <c r="AA203" i="7"/>
  <c r="AA202" i="7"/>
  <c r="AA201" i="7"/>
  <c r="AA199" i="7"/>
  <c r="Y199" i="7"/>
  <c r="AA198" i="7"/>
  <c r="AA197" i="7"/>
  <c r="AA196" i="7"/>
  <c r="AA195" i="7"/>
  <c r="AA194" i="7"/>
  <c r="AA193" i="7"/>
  <c r="AA192" i="7"/>
  <c r="AA191" i="7"/>
  <c r="AA190" i="7"/>
  <c r="AA188" i="7"/>
  <c r="Y188" i="7"/>
  <c r="AA187" i="7"/>
  <c r="AA186" i="7"/>
  <c r="AA185" i="7"/>
  <c r="AA182" i="7"/>
  <c r="Y182" i="7"/>
  <c r="AA181" i="7"/>
  <c r="Y181" i="7"/>
  <c r="AA180" i="7"/>
  <c r="AA179" i="7"/>
  <c r="AA177" i="7"/>
  <c r="Y177" i="7"/>
  <c r="AA176" i="7"/>
  <c r="AA175" i="7"/>
  <c r="AA174" i="7"/>
  <c r="AA173" i="7"/>
  <c r="AA172" i="7"/>
  <c r="AA170" i="7"/>
  <c r="Y170" i="7"/>
  <c r="AA169" i="7"/>
  <c r="AA168" i="7"/>
  <c r="AA167" i="7"/>
  <c r="AA166" i="7"/>
  <c r="AA165" i="7"/>
  <c r="AA163" i="7"/>
  <c r="Y163" i="7"/>
  <c r="AA162" i="7"/>
  <c r="AA161" i="7"/>
  <c r="AA160" i="7"/>
  <c r="AA159" i="7"/>
  <c r="AA158" i="7"/>
  <c r="AA157" i="7"/>
  <c r="AA154" i="7"/>
  <c r="Y154" i="7"/>
  <c r="AA153" i="7"/>
  <c r="Y153" i="7"/>
  <c r="AA152" i="7"/>
  <c r="AA151" i="7"/>
  <c r="AA150" i="7"/>
  <c r="AA148" i="7"/>
  <c r="Y148" i="7"/>
  <c r="AA147" i="7"/>
  <c r="AA146" i="7"/>
  <c r="AA144" i="7"/>
  <c r="Y144" i="7"/>
  <c r="AA143" i="7"/>
  <c r="AA142" i="7"/>
  <c r="AA140" i="7"/>
  <c r="Y140" i="7"/>
  <c r="AA139" i="7"/>
  <c r="AA138" i="7"/>
  <c r="AA136" i="7"/>
  <c r="Y136" i="7"/>
  <c r="AA135" i="7"/>
  <c r="AA133" i="7"/>
  <c r="Y133" i="7"/>
  <c r="AA132" i="7"/>
  <c r="AA131" i="7"/>
  <c r="AA130" i="7"/>
  <c r="AA129" i="7"/>
  <c r="AA128" i="7"/>
  <c r="AA127" i="7"/>
  <c r="AA126" i="7"/>
  <c r="AA125" i="7"/>
  <c r="AA124" i="7"/>
  <c r="AA122" i="7"/>
  <c r="Y122" i="7"/>
  <c r="AA121" i="7"/>
  <c r="Y121" i="7"/>
  <c r="AA120" i="7"/>
  <c r="AA118" i="7"/>
  <c r="Y118" i="7"/>
  <c r="AA117" i="7"/>
  <c r="AA115" i="7"/>
  <c r="Y115" i="7"/>
  <c r="AA114" i="7"/>
  <c r="AA113" i="7"/>
  <c r="AA109" i="7"/>
  <c r="Y109" i="7"/>
  <c r="AA108" i="7"/>
  <c r="AA105" i="7"/>
  <c r="Y105" i="7"/>
  <c r="AA104" i="7"/>
  <c r="AA103" i="7"/>
  <c r="AA102" i="7"/>
  <c r="AA101" i="7"/>
  <c r="AA100" i="7"/>
  <c r="AA99" i="7"/>
  <c r="AA98" i="7"/>
  <c r="AA96" i="7"/>
  <c r="Y96" i="7"/>
  <c r="AA95" i="7"/>
  <c r="AA94" i="7"/>
  <c r="AA93" i="7"/>
  <c r="AA92" i="7"/>
  <c r="AA91" i="7"/>
  <c r="AA90" i="7"/>
  <c r="AA89" i="7"/>
  <c r="AA88" i="7"/>
  <c r="AA87" i="7"/>
  <c r="AA85" i="7"/>
  <c r="Y85" i="7"/>
  <c r="AA84" i="7"/>
  <c r="Y84" i="7"/>
  <c r="AA83" i="7"/>
  <c r="AA80" i="7"/>
  <c r="Y80" i="7"/>
  <c r="AA79" i="7"/>
  <c r="Y79" i="7"/>
  <c r="AA78" i="7"/>
  <c r="AA77" i="7"/>
  <c r="AA76" i="7"/>
  <c r="AA75" i="7"/>
  <c r="AA74" i="7"/>
  <c r="AA73" i="7"/>
  <c r="AA71" i="7"/>
  <c r="Y71" i="7"/>
  <c r="AA70" i="7"/>
  <c r="AA69" i="7"/>
  <c r="AA68" i="7"/>
  <c r="AA67" i="7"/>
  <c r="AA64" i="7"/>
  <c r="Y64" i="7"/>
  <c r="AA63" i="7"/>
  <c r="Y63" i="7"/>
  <c r="AA62" i="7"/>
  <c r="AA61" i="7"/>
  <c r="AA59" i="7"/>
  <c r="Y59" i="7"/>
  <c r="AA58" i="7"/>
  <c r="AA57" i="7"/>
  <c r="AA53" i="7"/>
  <c r="Y53" i="7"/>
  <c r="AA52" i="7"/>
  <c r="Y52" i="7"/>
  <c r="AA51" i="7"/>
  <c r="AA50" i="7"/>
  <c r="AA48" i="7"/>
  <c r="Y48" i="7"/>
  <c r="AA47" i="7"/>
  <c r="AA46" i="7"/>
  <c r="AA45" i="7"/>
  <c r="AA44" i="7"/>
  <c r="AA43" i="7"/>
  <c r="AA42" i="7"/>
  <c r="AA41" i="7"/>
  <c r="AA40" i="7"/>
  <c r="AA38" i="7"/>
  <c r="Y38" i="7"/>
  <c r="AA37" i="7"/>
  <c r="AA36" i="7"/>
  <c r="AA35" i="7"/>
  <c r="AA34" i="7"/>
  <c r="AA32" i="7"/>
  <c r="Y32" i="7"/>
  <c r="AA31" i="7"/>
  <c r="AA30" i="7"/>
  <c r="AA28" i="7"/>
  <c r="Y28" i="7"/>
  <c r="AA27" i="7"/>
  <c r="AA26" i="7"/>
  <c r="AA24" i="7"/>
  <c r="Y24" i="7"/>
  <c r="AA23" i="7"/>
  <c r="AA22" i="7"/>
  <c r="AA20" i="7"/>
  <c r="Y20" i="7"/>
  <c r="AA19" i="7"/>
  <c r="AA18" i="7"/>
  <c r="AA15" i="7"/>
  <c r="Y15" i="7"/>
  <c r="AA14" i="7"/>
  <c r="AA13" i="7"/>
  <c r="AA12" i="7"/>
  <c r="AA10" i="7"/>
  <c r="Y10" i="7"/>
  <c r="AA9" i="7"/>
  <c r="AA8" i="7"/>
  <c r="AA7" i="7"/>
  <c r="AA5" i="7"/>
  <c r="Y5" i="7"/>
  <c r="AA4" i="7"/>
  <c r="AA3" i="7"/>
  <c r="P201" i="6"/>
  <c r="N201" i="6"/>
  <c r="L201" i="6"/>
  <c r="J201" i="6"/>
  <c r="P200" i="6"/>
  <c r="N200" i="6"/>
  <c r="L200" i="6"/>
  <c r="J200" i="6"/>
  <c r="P199" i="6"/>
  <c r="N199" i="6"/>
  <c r="L199" i="6"/>
  <c r="J199" i="6"/>
  <c r="J198" i="6"/>
  <c r="J197" i="6"/>
  <c r="P191" i="6"/>
  <c r="N191" i="6"/>
  <c r="P190" i="6"/>
  <c r="N190" i="6"/>
  <c r="L190" i="6"/>
  <c r="J190" i="6"/>
  <c r="P189" i="6"/>
  <c r="N189" i="6"/>
  <c r="P188" i="6"/>
  <c r="N188" i="6"/>
  <c r="P187" i="6"/>
  <c r="N187" i="6"/>
  <c r="P186" i="6"/>
  <c r="N186" i="6"/>
  <c r="P185" i="6"/>
  <c r="N185" i="6"/>
  <c r="P184" i="6"/>
  <c r="N184" i="6"/>
  <c r="J181" i="6"/>
  <c r="J180" i="6"/>
  <c r="P175" i="6"/>
  <c r="N175" i="6"/>
  <c r="L175" i="6"/>
  <c r="J175" i="6"/>
  <c r="P174" i="6"/>
  <c r="N174" i="6"/>
  <c r="L174" i="6"/>
  <c r="J174" i="6"/>
  <c r="P172" i="6"/>
  <c r="N172" i="6"/>
  <c r="L172" i="6"/>
  <c r="J172" i="6"/>
  <c r="P171" i="6"/>
  <c r="N171" i="6"/>
  <c r="P170" i="6"/>
  <c r="N170" i="6"/>
  <c r="L170" i="6"/>
  <c r="J170" i="6"/>
  <c r="P169" i="6"/>
  <c r="N169" i="6"/>
  <c r="P168" i="6"/>
  <c r="N168" i="6"/>
  <c r="P164" i="6"/>
  <c r="N164" i="6"/>
  <c r="L164" i="6"/>
  <c r="J164" i="6"/>
  <c r="P163" i="6"/>
  <c r="N163" i="6"/>
  <c r="L163" i="6"/>
  <c r="J163" i="6"/>
  <c r="P162" i="6"/>
  <c r="N162" i="6"/>
  <c r="P160" i="6"/>
  <c r="N160" i="6"/>
  <c r="P159" i="6"/>
  <c r="N159" i="6"/>
  <c r="P158" i="6"/>
  <c r="N158" i="6"/>
  <c r="L158" i="6"/>
  <c r="J158" i="6"/>
  <c r="P157" i="6"/>
  <c r="N157" i="6"/>
  <c r="P156" i="6"/>
  <c r="N156" i="6"/>
  <c r="P154" i="6"/>
  <c r="N154" i="6"/>
  <c r="P153" i="6"/>
  <c r="N153" i="6"/>
  <c r="P151" i="6"/>
  <c r="N151" i="6"/>
  <c r="L151" i="6"/>
  <c r="J151" i="6"/>
  <c r="P149" i="6"/>
  <c r="N149" i="6"/>
  <c r="P147" i="6"/>
  <c r="N147" i="6"/>
  <c r="L147" i="6"/>
  <c r="J147" i="6"/>
  <c r="P146" i="6"/>
  <c r="N146" i="6"/>
  <c r="L146" i="6"/>
  <c r="J146" i="6"/>
  <c r="P145" i="6"/>
  <c r="N145" i="6"/>
  <c r="P135" i="6"/>
  <c r="N135" i="6"/>
  <c r="P134" i="6"/>
  <c r="N134" i="6"/>
  <c r="P133" i="6"/>
  <c r="N133" i="6"/>
  <c r="L133" i="6"/>
  <c r="J133" i="6"/>
  <c r="P132" i="6"/>
  <c r="N132" i="6"/>
  <c r="P131" i="6"/>
  <c r="N131" i="6"/>
  <c r="P130" i="6"/>
  <c r="N130" i="6"/>
  <c r="P129" i="6"/>
  <c r="N129" i="6"/>
  <c r="P128" i="6"/>
  <c r="N128" i="6"/>
  <c r="P127" i="6"/>
  <c r="N127" i="6"/>
  <c r="P126" i="6"/>
  <c r="N126" i="6"/>
  <c r="P124" i="6"/>
  <c r="N124" i="6"/>
  <c r="P121" i="6"/>
  <c r="N121" i="6"/>
  <c r="L121" i="6"/>
  <c r="J121" i="6"/>
  <c r="P120" i="6"/>
  <c r="N120" i="6"/>
  <c r="P119" i="6"/>
  <c r="N119" i="6"/>
  <c r="P118" i="6"/>
  <c r="N118" i="6"/>
  <c r="P117" i="6"/>
  <c r="N117" i="6"/>
  <c r="P116" i="6"/>
  <c r="N116" i="6"/>
  <c r="P114" i="6"/>
  <c r="N114" i="6"/>
  <c r="L114" i="6"/>
  <c r="J114" i="6"/>
  <c r="P113" i="6"/>
  <c r="N113" i="6"/>
  <c r="P112" i="6"/>
  <c r="N112" i="6"/>
  <c r="P110" i="6"/>
  <c r="N110" i="6"/>
  <c r="L110" i="6"/>
  <c r="J110" i="6"/>
  <c r="P109" i="6"/>
  <c r="N109" i="6"/>
  <c r="L109" i="6"/>
  <c r="J109" i="6"/>
  <c r="P108" i="6"/>
  <c r="N108" i="6"/>
  <c r="P107" i="6"/>
  <c r="N107" i="6"/>
  <c r="L107" i="6"/>
  <c r="J107" i="6"/>
  <c r="P106" i="6"/>
  <c r="N106" i="6"/>
  <c r="P105" i="6"/>
  <c r="N105" i="6"/>
  <c r="L105" i="6"/>
  <c r="J105" i="6"/>
  <c r="P104" i="6"/>
  <c r="N104" i="6"/>
  <c r="P103" i="6"/>
  <c r="N103" i="6"/>
  <c r="P102" i="6"/>
  <c r="N102" i="6"/>
  <c r="P100" i="6"/>
  <c r="N100" i="6"/>
  <c r="P98" i="6"/>
  <c r="N98" i="6"/>
  <c r="L98" i="6"/>
  <c r="J98" i="6"/>
  <c r="P97" i="6"/>
  <c r="N97" i="6"/>
  <c r="P96" i="6"/>
  <c r="N96" i="6"/>
  <c r="P95" i="6"/>
  <c r="N95" i="6"/>
  <c r="P94" i="6"/>
  <c r="N94" i="6"/>
  <c r="P93" i="6"/>
  <c r="N93" i="6"/>
  <c r="P91" i="6"/>
  <c r="N91" i="6"/>
  <c r="L91" i="6"/>
  <c r="J91" i="6"/>
  <c r="P90" i="6"/>
  <c r="N90" i="6"/>
  <c r="P89" i="6"/>
  <c r="N89" i="6"/>
  <c r="P88" i="6"/>
  <c r="N88" i="6"/>
  <c r="P87" i="6"/>
  <c r="N87" i="6"/>
  <c r="P84" i="6"/>
  <c r="N84" i="6"/>
  <c r="L84" i="6"/>
  <c r="J84" i="6"/>
  <c r="P83" i="6"/>
  <c r="N83" i="6"/>
  <c r="P82" i="6"/>
  <c r="N82" i="6"/>
  <c r="P81" i="6"/>
  <c r="N81" i="6"/>
  <c r="P79" i="6"/>
  <c r="N79" i="6"/>
  <c r="P78" i="6"/>
  <c r="N78" i="6"/>
  <c r="P77" i="6"/>
  <c r="N77" i="6"/>
  <c r="L77" i="6"/>
  <c r="J77" i="6"/>
  <c r="P76" i="6"/>
  <c r="N76" i="6"/>
  <c r="L76" i="6"/>
  <c r="J76" i="6"/>
  <c r="P75" i="6"/>
  <c r="N75" i="6"/>
  <c r="P74" i="6"/>
  <c r="N74" i="6"/>
  <c r="P73" i="6"/>
  <c r="N73" i="6"/>
  <c r="P71" i="6"/>
  <c r="N71" i="6"/>
  <c r="L71" i="6"/>
  <c r="J71" i="6"/>
  <c r="P70" i="6"/>
  <c r="N70" i="6"/>
  <c r="P69" i="6"/>
  <c r="N69" i="6"/>
  <c r="P68" i="6"/>
  <c r="N68" i="6"/>
  <c r="P67" i="6"/>
  <c r="N67" i="6"/>
  <c r="P66" i="6"/>
  <c r="N66" i="6"/>
  <c r="P65" i="6"/>
  <c r="N65" i="6"/>
  <c r="P64" i="6"/>
  <c r="N64" i="6"/>
  <c r="P63" i="6"/>
  <c r="N63" i="6"/>
  <c r="P61" i="6"/>
  <c r="N61" i="6"/>
  <c r="L61" i="6"/>
  <c r="J61" i="6"/>
  <c r="P60" i="6"/>
  <c r="N60" i="6"/>
  <c r="P59" i="6"/>
  <c r="N59" i="6"/>
  <c r="P58" i="6"/>
  <c r="N58" i="6"/>
  <c r="P57" i="6"/>
  <c r="N57" i="6"/>
  <c r="P55" i="6"/>
  <c r="N55" i="6"/>
  <c r="P54" i="6"/>
  <c r="N54" i="6"/>
  <c r="L54" i="6"/>
  <c r="J54" i="6"/>
  <c r="P53" i="6"/>
  <c r="N53" i="6"/>
  <c r="P52" i="6"/>
  <c r="N52" i="6"/>
  <c r="P50" i="6"/>
  <c r="N50" i="6"/>
  <c r="P49" i="6"/>
  <c r="N49" i="6"/>
  <c r="P48" i="6"/>
  <c r="N48" i="6"/>
  <c r="P43" i="6"/>
  <c r="N43" i="6"/>
  <c r="P42" i="6"/>
  <c r="N42" i="6"/>
  <c r="P41" i="6"/>
  <c r="N41" i="6"/>
  <c r="L41" i="6"/>
  <c r="J41" i="6"/>
  <c r="P40" i="6"/>
  <c r="N40" i="6"/>
  <c r="P39" i="6"/>
  <c r="N39" i="6"/>
  <c r="P38" i="6"/>
  <c r="N38" i="6"/>
  <c r="P37" i="6"/>
  <c r="N37" i="6"/>
  <c r="P35" i="6"/>
  <c r="N35" i="6"/>
  <c r="P34" i="6"/>
  <c r="N34" i="6"/>
  <c r="L34" i="6"/>
  <c r="J34" i="6"/>
  <c r="P33" i="6"/>
  <c r="N33" i="6"/>
  <c r="P32" i="6"/>
  <c r="N32" i="6"/>
  <c r="P31" i="6"/>
  <c r="N31" i="6"/>
  <c r="P30" i="6"/>
  <c r="N30" i="6"/>
  <c r="P29" i="6"/>
  <c r="N29" i="6"/>
  <c r="P28" i="6"/>
  <c r="N28" i="6"/>
  <c r="P26" i="6"/>
  <c r="N26" i="6"/>
  <c r="L26" i="6"/>
  <c r="J26" i="6"/>
  <c r="P25" i="6"/>
  <c r="N25" i="6"/>
  <c r="P24" i="6"/>
  <c r="N24" i="6"/>
  <c r="P22" i="6"/>
  <c r="N22" i="6"/>
  <c r="P19" i="6"/>
  <c r="N19" i="6"/>
  <c r="L19" i="6"/>
  <c r="J19" i="6"/>
  <c r="P18" i="6"/>
  <c r="N18" i="6"/>
  <c r="L18" i="6"/>
  <c r="J18" i="6"/>
  <c r="P17" i="6"/>
  <c r="N17" i="6"/>
  <c r="L17" i="6"/>
  <c r="J17" i="6"/>
  <c r="P16" i="6"/>
  <c r="N16" i="6"/>
  <c r="P13" i="6"/>
  <c r="N13" i="6"/>
  <c r="P12" i="6"/>
  <c r="N12" i="6"/>
  <c r="P11" i="6"/>
  <c r="N11" i="6"/>
  <c r="P10" i="6"/>
  <c r="N10" i="6"/>
  <c r="P9" i="6"/>
  <c r="N9" i="6"/>
  <c r="P7" i="6"/>
  <c r="N7" i="6"/>
  <c r="P6" i="6"/>
  <c r="N6" i="6"/>
  <c r="P5" i="6"/>
  <c r="N5" i="6"/>
  <c r="X194" i="5"/>
  <c r="V194" i="5"/>
  <c r="T194" i="5"/>
  <c r="R194" i="5"/>
  <c r="P194" i="5"/>
  <c r="N194" i="5"/>
  <c r="L194" i="5"/>
  <c r="J194" i="5"/>
  <c r="X193" i="5"/>
  <c r="V193" i="5"/>
  <c r="T193" i="5"/>
  <c r="R193" i="5"/>
  <c r="P193" i="5"/>
  <c r="N193" i="5"/>
  <c r="L193" i="5"/>
  <c r="J193" i="5"/>
  <c r="X192" i="5"/>
  <c r="V192" i="5"/>
  <c r="T192" i="5"/>
  <c r="R192" i="5"/>
  <c r="P192" i="5"/>
  <c r="N192" i="5"/>
  <c r="L192" i="5"/>
  <c r="J192" i="5"/>
  <c r="X191" i="5"/>
  <c r="V191" i="5"/>
  <c r="T191" i="5"/>
  <c r="R191" i="5"/>
  <c r="J191" i="5"/>
  <c r="X190" i="5"/>
  <c r="V190" i="5"/>
  <c r="T190" i="5"/>
  <c r="R190" i="5"/>
  <c r="J190" i="5"/>
  <c r="X189" i="5"/>
  <c r="V189" i="5"/>
  <c r="T189" i="5"/>
  <c r="R189" i="5"/>
  <c r="X186" i="5"/>
  <c r="V186" i="5"/>
  <c r="T186" i="5"/>
  <c r="R186" i="5"/>
  <c r="P186" i="5"/>
  <c r="N186" i="5"/>
  <c r="X185" i="5"/>
  <c r="V185" i="5"/>
  <c r="T185" i="5"/>
  <c r="R185" i="5"/>
  <c r="P185" i="5"/>
  <c r="N185" i="5"/>
  <c r="L185" i="5"/>
  <c r="J185" i="5"/>
  <c r="X184" i="5"/>
  <c r="V184" i="5"/>
  <c r="T184" i="5"/>
  <c r="R184" i="5"/>
  <c r="P184" i="5"/>
  <c r="N184" i="5"/>
  <c r="X183" i="5"/>
  <c r="V183" i="5"/>
  <c r="T183" i="5"/>
  <c r="R183" i="5"/>
  <c r="P183" i="5"/>
  <c r="N183" i="5"/>
  <c r="X182" i="5"/>
  <c r="V182" i="5"/>
  <c r="T182" i="5"/>
  <c r="R182" i="5"/>
  <c r="P182" i="5"/>
  <c r="N182" i="5"/>
  <c r="X181" i="5"/>
  <c r="V181" i="5"/>
  <c r="T181" i="5"/>
  <c r="R181" i="5"/>
  <c r="P181" i="5"/>
  <c r="N181" i="5"/>
  <c r="X180" i="5"/>
  <c r="V180" i="5"/>
  <c r="T180" i="5"/>
  <c r="R180" i="5"/>
  <c r="P180" i="5"/>
  <c r="N180" i="5"/>
  <c r="X179" i="5"/>
  <c r="V179" i="5"/>
  <c r="T179" i="5"/>
  <c r="R179" i="5"/>
  <c r="P179" i="5"/>
  <c r="N179" i="5"/>
  <c r="X176" i="5"/>
  <c r="V176" i="5"/>
  <c r="T176" i="5"/>
  <c r="R176" i="5"/>
  <c r="J176" i="5"/>
  <c r="X175" i="5"/>
  <c r="V175" i="5"/>
  <c r="T175" i="5"/>
  <c r="R175" i="5"/>
  <c r="J175" i="5"/>
  <c r="X174" i="5"/>
  <c r="V174" i="5"/>
  <c r="T174" i="5"/>
  <c r="R174" i="5"/>
  <c r="X170" i="5"/>
  <c r="V170" i="5"/>
  <c r="T170" i="5"/>
  <c r="R170" i="5"/>
  <c r="P170" i="5"/>
  <c r="N170" i="5"/>
  <c r="L170" i="5"/>
  <c r="J170" i="5"/>
  <c r="X169" i="5"/>
  <c r="V169" i="5"/>
  <c r="T169" i="5"/>
  <c r="R169" i="5"/>
  <c r="P169" i="5"/>
  <c r="N169" i="5"/>
  <c r="L169" i="5"/>
  <c r="J169" i="5"/>
  <c r="X168" i="5"/>
  <c r="V168" i="5"/>
  <c r="T168" i="5"/>
  <c r="R168" i="5"/>
  <c r="X167" i="5"/>
  <c r="V167" i="5"/>
  <c r="T167" i="5"/>
  <c r="R167" i="5"/>
  <c r="P167" i="5"/>
  <c r="N167" i="5"/>
  <c r="L167" i="5"/>
  <c r="J167" i="5"/>
  <c r="X166" i="5"/>
  <c r="V166" i="5"/>
  <c r="T166" i="5"/>
  <c r="R166" i="5"/>
  <c r="P166" i="5"/>
  <c r="N166" i="5"/>
  <c r="X165" i="5"/>
  <c r="V165" i="5"/>
  <c r="T165" i="5"/>
  <c r="R165" i="5"/>
  <c r="P165" i="5"/>
  <c r="N165" i="5"/>
  <c r="L165" i="5"/>
  <c r="J165" i="5"/>
  <c r="X164" i="5"/>
  <c r="V164" i="5"/>
  <c r="T164" i="5"/>
  <c r="R164" i="5"/>
  <c r="P164" i="5"/>
  <c r="N164" i="5"/>
  <c r="X163" i="5"/>
  <c r="V163" i="5"/>
  <c r="T163" i="5"/>
  <c r="R163" i="5"/>
  <c r="P163" i="5"/>
  <c r="N163" i="5"/>
  <c r="X162" i="5"/>
  <c r="V162" i="5"/>
  <c r="T162" i="5"/>
  <c r="R162" i="5"/>
  <c r="X159" i="5"/>
  <c r="V159" i="5"/>
  <c r="T159" i="5"/>
  <c r="R159" i="5"/>
  <c r="P159" i="5"/>
  <c r="N159" i="5"/>
  <c r="L159" i="5"/>
  <c r="J159" i="5"/>
  <c r="X158" i="5"/>
  <c r="V158" i="5"/>
  <c r="T158" i="5"/>
  <c r="R158" i="5"/>
  <c r="P158" i="5"/>
  <c r="N158" i="5"/>
  <c r="L158" i="5"/>
  <c r="J158" i="5"/>
  <c r="X157" i="5"/>
  <c r="V157" i="5"/>
  <c r="T157" i="5"/>
  <c r="R157" i="5"/>
  <c r="P157" i="5"/>
  <c r="N157" i="5"/>
  <c r="X155" i="5"/>
  <c r="V155" i="5"/>
  <c r="T155" i="5"/>
  <c r="R155" i="5"/>
  <c r="P155" i="5"/>
  <c r="N155" i="5"/>
  <c r="X154" i="5"/>
  <c r="V154" i="5"/>
  <c r="T154" i="5"/>
  <c r="R154" i="5"/>
  <c r="P154" i="5"/>
  <c r="N154" i="5"/>
  <c r="X153" i="5"/>
  <c r="V153" i="5"/>
  <c r="T153" i="5"/>
  <c r="R153" i="5"/>
  <c r="P153" i="5"/>
  <c r="N153" i="5"/>
  <c r="L153" i="5"/>
  <c r="J153" i="5"/>
  <c r="X152" i="5"/>
  <c r="V152" i="5"/>
  <c r="T152" i="5"/>
  <c r="R152" i="5"/>
  <c r="P152" i="5"/>
  <c r="N152" i="5"/>
  <c r="X151" i="5"/>
  <c r="V151" i="5"/>
  <c r="T151" i="5"/>
  <c r="R151" i="5"/>
  <c r="P151" i="5"/>
  <c r="N151" i="5"/>
  <c r="X149" i="5"/>
  <c r="V149" i="5"/>
  <c r="T149" i="5"/>
  <c r="R149" i="5"/>
  <c r="P149" i="5"/>
  <c r="N149" i="5"/>
  <c r="X148" i="5"/>
  <c r="V148" i="5"/>
  <c r="T148" i="5"/>
  <c r="R148" i="5"/>
  <c r="P148" i="5"/>
  <c r="N148" i="5"/>
  <c r="X146" i="5"/>
  <c r="V146" i="5"/>
  <c r="T146" i="5"/>
  <c r="R146" i="5"/>
  <c r="P146" i="5"/>
  <c r="N146" i="5"/>
  <c r="L146" i="5"/>
  <c r="J146" i="5"/>
  <c r="X145" i="5"/>
  <c r="V145" i="5"/>
  <c r="T145" i="5"/>
  <c r="R145" i="5"/>
  <c r="X144" i="5"/>
  <c r="V144" i="5"/>
  <c r="T144" i="5"/>
  <c r="R144" i="5"/>
  <c r="P144" i="5"/>
  <c r="N144" i="5"/>
  <c r="X142" i="5"/>
  <c r="V142" i="5"/>
  <c r="T142" i="5"/>
  <c r="R142" i="5"/>
  <c r="P142" i="5"/>
  <c r="N142" i="5"/>
  <c r="L142" i="5"/>
  <c r="J142" i="5"/>
  <c r="X141" i="5"/>
  <c r="V141" i="5"/>
  <c r="T141" i="5"/>
  <c r="R141" i="5"/>
  <c r="P141" i="5"/>
  <c r="N141" i="5"/>
  <c r="L141" i="5"/>
  <c r="J141" i="5"/>
  <c r="X140" i="5"/>
  <c r="V140" i="5"/>
  <c r="T140" i="5"/>
  <c r="R140" i="5"/>
  <c r="P140" i="5"/>
  <c r="N140" i="5"/>
  <c r="X139" i="5"/>
  <c r="V139" i="5"/>
  <c r="T139" i="5"/>
  <c r="R139" i="5"/>
  <c r="X138" i="5"/>
  <c r="V138" i="5"/>
  <c r="T138" i="5"/>
  <c r="R138" i="5"/>
  <c r="X137" i="5"/>
  <c r="V137" i="5"/>
  <c r="T137" i="5"/>
  <c r="R137" i="5"/>
  <c r="X136" i="5"/>
  <c r="V136" i="5"/>
  <c r="T136" i="5"/>
  <c r="R136" i="5"/>
  <c r="X135" i="5"/>
  <c r="V135" i="5"/>
  <c r="T135" i="5"/>
  <c r="R135" i="5"/>
  <c r="X133" i="5"/>
  <c r="V133" i="5"/>
  <c r="T133" i="5"/>
  <c r="R133" i="5"/>
  <c r="P133" i="5"/>
  <c r="N133" i="5"/>
  <c r="X132" i="5"/>
  <c r="V132" i="5"/>
  <c r="T132" i="5"/>
  <c r="R132" i="5"/>
  <c r="P132" i="5"/>
  <c r="N132" i="5"/>
  <c r="X131" i="5"/>
  <c r="V131" i="5"/>
  <c r="T131" i="5"/>
  <c r="R131" i="5"/>
  <c r="P131" i="5"/>
  <c r="N131" i="5"/>
  <c r="L131" i="5"/>
  <c r="J131" i="5"/>
  <c r="X130" i="5"/>
  <c r="V130" i="5"/>
  <c r="T130" i="5"/>
  <c r="R130" i="5"/>
  <c r="P130" i="5"/>
  <c r="N130" i="5"/>
  <c r="X129" i="5"/>
  <c r="V129" i="5"/>
  <c r="T129" i="5"/>
  <c r="R129" i="5"/>
  <c r="P129" i="5"/>
  <c r="N129" i="5"/>
  <c r="X128" i="5"/>
  <c r="V128" i="5"/>
  <c r="T128" i="5"/>
  <c r="R128" i="5"/>
  <c r="P128" i="5"/>
  <c r="N128" i="5"/>
  <c r="X127" i="5"/>
  <c r="V127" i="5"/>
  <c r="T127" i="5"/>
  <c r="R127" i="5"/>
  <c r="P127" i="5"/>
  <c r="N127" i="5"/>
  <c r="X126" i="5"/>
  <c r="V126" i="5"/>
  <c r="T126" i="5"/>
  <c r="R126" i="5"/>
  <c r="P126" i="5"/>
  <c r="N126" i="5"/>
  <c r="X125" i="5"/>
  <c r="V125" i="5"/>
  <c r="T125" i="5"/>
  <c r="R125" i="5"/>
  <c r="P125" i="5"/>
  <c r="N125" i="5"/>
  <c r="X124" i="5"/>
  <c r="V124" i="5"/>
  <c r="T124" i="5"/>
  <c r="R124" i="5"/>
  <c r="P124" i="5"/>
  <c r="N124" i="5"/>
  <c r="X123" i="5"/>
  <c r="V123" i="5"/>
  <c r="T123" i="5"/>
  <c r="R123" i="5"/>
  <c r="X122" i="5"/>
  <c r="V122" i="5"/>
  <c r="T122" i="5"/>
  <c r="R122" i="5"/>
  <c r="P122" i="5"/>
  <c r="N122" i="5"/>
  <c r="X119" i="5"/>
  <c r="V119" i="5"/>
  <c r="T119" i="5"/>
  <c r="R119" i="5"/>
  <c r="P119" i="5"/>
  <c r="N119" i="5"/>
  <c r="L119" i="5"/>
  <c r="J119" i="5"/>
  <c r="X118" i="5"/>
  <c r="V118" i="5"/>
  <c r="T118" i="5"/>
  <c r="R118" i="5"/>
  <c r="P118" i="5"/>
  <c r="N118" i="5"/>
  <c r="X117" i="5"/>
  <c r="V117" i="5"/>
  <c r="T117" i="5"/>
  <c r="R117" i="5"/>
  <c r="P117" i="5"/>
  <c r="N117" i="5"/>
  <c r="X116" i="5"/>
  <c r="V116" i="5"/>
  <c r="T116" i="5"/>
  <c r="R116" i="5"/>
  <c r="P116" i="5"/>
  <c r="N116" i="5"/>
  <c r="X115" i="5"/>
  <c r="V115" i="5"/>
  <c r="T115" i="5"/>
  <c r="R115" i="5"/>
  <c r="P115" i="5"/>
  <c r="N115" i="5"/>
  <c r="X114" i="5"/>
  <c r="V114" i="5"/>
  <c r="T114" i="5"/>
  <c r="R114" i="5"/>
  <c r="P114" i="5"/>
  <c r="N114" i="5"/>
  <c r="X112" i="5"/>
  <c r="V112" i="5"/>
  <c r="T112" i="5"/>
  <c r="R112" i="5"/>
  <c r="P112" i="5"/>
  <c r="N112" i="5"/>
  <c r="L112" i="5"/>
  <c r="J112" i="5"/>
  <c r="X111" i="5"/>
  <c r="V111" i="5"/>
  <c r="T111" i="5"/>
  <c r="R111" i="5"/>
  <c r="P111" i="5"/>
  <c r="N111" i="5"/>
  <c r="X110" i="5"/>
  <c r="V110" i="5"/>
  <c r="T110" i="5"/>
  <c r="R110" i="5"/>
  <c r="P110" i="5"/>
  <c r="N110" i="5"/>
  <c r="X108" i="5"/>
  <c r="V108" i="5"/>
  <c r="T108" i="5"/>
  <c r="R108" i="5"/>
  <c r="P108" i="5"/>
  <c r="N108" i="5"/>
  <c r="L108" i="5"/>
  <c r="J108" i="5"/>
  <c r="X107" i="5"/>
  <c r="V107" i="5"/>
  <c r="T107" i="5"/>
  <c r="R107" i="5"/>
  <c r="P107" i="5"/>
  <c r="N107" i="5"/>
  <c r="L107" i="5"/>
  <c r="J107" i="5"/>
  <c r="X106" i="5"/>
  <c r="V106" i="5"/>
  <c r="T106" i="5"/>
  <c r="R106" i="5"/>
  <c r="P106" i="5"/>
  <c r="N106" i="5"/>
  <c r="X105" i="5"/>
  <c r="V105" i="5"/>
  <c r="T105" i="5"/>
  <c r="R105" i="5"/>
  <c r="P105" i="5"/>
  <c r="N105" i="5"/>
  <c r="L105" i="5"/>
  <c r="J105" i="5"/>
  <c r="X104" i="5"/>
  <c r="V104" i="5"/>
  <c r="T104" i="5"/>
  <c r="R104" i="5"/>
  <c r="P104" i="5"/>
  <c r="N104" i="5"/>
  <c r="X103" i="5"/>
  <c r="V103" i="5"/>
  <c r="T103" i="5"/>
  <c r="R103" i="5"/>
  <c r="P103" i="5"/>
  <c r="N103" i="5"/>
  <c r="L103" i="5"/>
  <c r="J103" i="5"/>
  <c r="X102" i="5"/>
  <c r="V102" i="5"/>
  <c r="T102" i="5"/>
  <c r="R102" i="5"/>
  <c r="P102" i="5"/>
  <c r="N102" i="5"/>
  <c r="X101" i="5"/>
  <c r="V101" i="5"/>
  <c r="T101" i="5"/>
  <c r="R101" i="5"/>
  <c r="P101" i="5"/>
  <c r="N101" i="5"/>
  <c r="X100" i="5"/>
  <c r="V100" i="5"/>
  <c r="T100" i="5"/>
  <c r="R100" i="5"/>
  <c r="P100" i="5"/>
  <c r="N100" i="5"/>
  <c r="X98" i="5"/>
  <c r="V98" i="5"/>
  <c r="T98" i="5"/>
  <c r="R98" i="5"/>
  <c r="P98" i="5"/>
  <c r="N98" i="5"/>
  <c r="X96" i="5"/>
  <c r="V96" i="5"/>
  <c r="T96" i="5"/>
  <c r="R96" i="5"/>
  <c r="P96" i="5"/>
  <c r="N96" i="5"/>
  <c r="L96" i="5"/>
  <c r="J96" i="5"/>
  <c r="X95" i="5"/>
  <c r="V95" i="5"/>
  <c r="T95" i="5"/>
  <c r="R95" i="5"/>
  <c r="P95" i="5"/>
  <c r="N95" i="5"/>
  <c r="X94" i="5"/>
  <c r="V94" i="5"/>
  <c r="T94" i="5"/>
  <c r="R94" i="5"/>
  <c r="P94" i="5"/>
  <c r="N94" i="5"/>
  <c r="X93" i="5"/>
  <c r="V93" i="5"/>
  <c r="T93" i="5"/>
  <c r="R93" i="5"/>
  <c r="P93" i="5"/>
  <c r="N93" i="5"/>
  <c r="X92" i="5"/>
  <c r="V92" i="5"/>
  <c r="T92" i="5"/>
  <c r="R92" i="5"/>
  <c r="P92" i="5"/>
  <c r="N92" i="5"/>
  <c r="X91" i="5"/>
  <c r="V91" i="5"/>
  <c r="T91" i="5"/>
  <c r="R91" i="5"/>
  <c r="P91" i="5"/>
  <c r="N91" i="5"/>
  <c r="X89" i="5"/>
  <c r="V89" i="5"/>
  <c r="T89" i="5"/>
  <c r="R89" i="5"/>
  <c r="P89" i="5"/>
  <c r="N89" i="5"/>
  <c r="L89" i="5"/>
  <c r="J89" i="5"/>
  <c r="X88" i="5"/>
  <c r="V88" i="5"/>
  <c r="T88" i="5"/>
  <c r="R88" i="5"/>
  <c r="P88" i="5"/>
  <c r="N88" i="5"/>
  <c r="X87" i="5"/>
  <c r="V87" i="5"/>
  <c r="T87" i="5"/>
  <c r="R87" i="5"/>
  <c r="P87" i="5"/>
  <c r="N87" i="5"/>
  <c r="X86" i="5"/>
  <c r="V86" i="5"/>
  <c r="T86" i="5"/>
  <c r="R86" i="5"/>
  <c r="P86" i="5"/>
  <c r="N86" i="5"/>
  <c r="X85" i="5"/>
  <c r="V85" i="5"/>
  <c r="T85" i="5"/>
  <c r="R85" i="5"/>
  <c r="P85" i="5"/>
  <c r="N85" i="5"/>
  <c r="X82" i="5"/>
  <c r="V82" i="5"/>
  <c r="T82" i="5"/>
  <c r="R82" i="5"/>
  <c r="P82" i="5"/>
  <c r="N82" i="5"/>
  <c r="L82" i="5"/>
  <c r="J82" i="5"/>
  <c r="X81" i="5"/>
  <c r="V81" i="5"/>
  <c r="T81" i="5"/>
  <c r="R81" i="5"/>
  <c r="P81" i="5"/>
  <c r="N81" i="5"/>
  <c r="X80" i="5"/>
  <c r="V80" i="5"/>
  <c r="T80" i="5"/>
  <c r="R80" i="5"/>
  <c r="P80" i="5"/>
  <c r="N80" i="5"/>
  <c r="X78" i="5"/>
  <c r="V78" i="5"/>
  <c r="T78" i="5"/>
  <c r="R78" i="5"/>
  <c r="P78" i="5"/>
  <c r="N78" i="5"/>
  <c r="X77" i="5"/>
  <c r="V77" i="5"/>
  <c r="T77" i="5"/>
  <c r="R77" i="5"/>
  <c r="P77" i="5"/>
  <c r="N77" i="5"/>
  <c r="X76" i="5"/>
  <c r="V76" i="5"/>
  <c r="T76" i="5"/>
  <c r="R76" i="5"/>
  <c r="P76" i="5"/>
  <c r="N76" i="5"/>
  <c r="L76" i="5"/>
  <c r="J76" i="5"/>
  <c r="X75" i="5"/>
  <c r="V75" i="5"/>
  <c r="T75" i="5"/>
  <c r="R75" i="5"/>
  <c r="P75" i="5"/>
  <c r="N75" i="5"/>
  <c r="L75" i="5"/>
  <c r="J75" i="5"/>
  <c r="X74" i="5"/>
  <c r="V74" i="5"/>
  <c r="T74" i="5"/>
  <c r="R74" i="5"/>
  <c r="P74" i="5"/>
  <c r="N74" i="5"/>
  <c r="X73" i="5"/>
  <c r="V73" i="5"/>
  <c r="T73" i="5"/>
  <c r="R73" i="5"/>
  <c r="P73" i="5"/>
  <c r="N73" i="5"/>
  <c r="X72" i="5"/>
  <c r="V72" i="5"/>
  <c r="T72" i="5"/>
  <c r="R72" i="5"/>
  <c r="P72" i="5"/>
  <c r="N72" i="5"/>
  <c r="X70" i="5"/>
  <c r="V70" i="5"/>
  <c r="T70" i="5"/>
  <c r="R70" i="5"/>
  <c r="P70" i="5"/>
  <c r="N70" i="5"/>
  <c r="L70" i="5"/>
  <c r="J70" i="5"/>
  <c r="X69" i="5"/>
  <c r="V69" i="5"/>
  <c r="T69" i="5"/>
  <c r="R69" i="5"/>
  <c r="P69" i="5"/>
  <c r="N69" i="5"/>
  <c r="X68" i="5"/>
  <c r="V68" i="5"/>
  <c r="T68" i="5"/>
  <c r="R68" i="5"/>
  <c r="P68" i="5"/>
  <c r="N68" i="5"/>
  <c r="X67" i="5"/>
  <c r="V67" i="5"/>
  <c r="T67" i="5"/>
  <c r="R67" i="5"/>
  <c r="P67" i="5"/>
  <c r="N67" i="5"/>
  <c r="X66" i="5"/>
  <c r="V66" i="5"/>
  <c r="T66" i="5"/>
  <c r="R66" i="5"/>
  <c r="P66" i="5"/>
  <c r="N66" i="5"/>
  <c r="X65" i="5"/>
  <c r="V65" i="5"/>
  <c r="T65" i="5"/>
  <c r="R65" i="5"/>
  <c r="P65" i="5"/>
  <c r="N65" i="5"/>
  <c r="X64" i="5"/>
  <c r="V64" i="5"/>
  <c r="T64" i="5"/>
  <c r="R64" i="5"/>
  <c r="P64" i="5"/>
  <c r="N64" i="5"/>
  <c r="X63" i="5"/>
  <c r="V63" i="5"/>
  <c r="T63" i="5"/>
  <c r="R63" i="5"/>
  <c r="P63" i="5"/>
  <c r="N63" i="5"/>
  <c r="X62" i="5"/>
  <c r="V62" i="5"/>
  <c r="T62" i="5"/>
  <c r="R62" i="5"/>
  <c r="P62" i="5"/>
  <c r="N62" i="5"/>
  <c r="X60" i="5"/>
  <c r="V60" i="5"/>
  <c r="T60" i="5"/>
  <c r="R60" i="5"/>
  <c r="P60" i="5"/>
  <c r="N60" i="5"/>
  <c r="L60" i="5"/>
  <c r="J60" i="5"/>
  <c r="X59" i="5"/>
  <c r="V59" i="5"/>
  <c r="T59" i="5"/>
  <c r="R59" i="5"/>
  <c r="P59" i="5"/>
  <c r="N59" i="5"/>
  <c r="X58" i="5"/>
  <c r="V58" i="5"/>
  <c r="T58" i="5"/>
  <c r="R58" i="5"/>
  <c r="P58" i="5"/>
  <c r="N58" i="5"/>
  <c r="X57" i="5"/>
  <c r="V57" i="5"/>
  <c r="T57" i="5"/>
  <c r="R57" i="5"/>
  <c r="P57" i="5"/>
  <c r="N57" i="5"/>
  <c r="X56" i="5"/>
  <c r="V56" i="5"/>
  <c r="T56" i="5"/>
  <c r="R56" i="5"/>
  <c r="P56" i="5"/>
  <c r="N56" i="5"/>
  <c r="X55" i="5"/>
  <c r="V55" i="5"/>
  <c r="T55" i="5"/>
  <c r="R55" i="5"/>
  <c r="X54" i="5"/>
  <c r="V54" i="5"/>
  <c r="T54" i="5"/>
  <c r="R54" i="5"/>
  <c r="P54" i="5"/>
  <c r="N54" i="5"/>
  <c r="X53" i="5"/>
  <c r="V53" i="5"/>
  <c r="T53" i="5"/>
  <c r="R53" i="5"/>
  <c r="P53" i="5"/>
  <c r="N53" i="5"/>
  <c r="L53" i="5"/>
  <c r="J53" i="5"/>
  <c r="X52" i="5"/>
  <c r="V52" i="5"/>
  <c r="T52" i="5"/>
  <c r="R52" i="5"/>
  <c r="P52" i="5"/>
  <c r="N52" i="5"/>
  <c r="X51" i="5"/>
  <c r="V51" i="5"/>
  <c r="T51" i="5"/>
  <c r="R51" i="5"/>
  <c r="P51" i="5"/>
  <c r="N51" i="5"/>
  <c r="X50" i="5"/>
  <c r="V50" i="5"/>
  <c r="T50" i="5"/>
  <c r="R50" i="5"/>
  <c r="P50" i="5"/>
  <c r="N50" i="5"/>
  <c r="X49" i="5"/>
  <c r="V49" i="5"/>
  <c r="T49" i="5"/>
  <c r="R49" i="5"/>
  <c r="P49" i="5"/>
  <c r="N49" i="5"/>
  <c r="X48" i="5"/>
  <c r="V48" i="5"/>
  <c r="T48" i="5"/>
  <c r="R48" i="5"/>
  <c r="P48" i="5"/>
  <c r="N48" i="5"/>
  <c r="X45" i="5"/>
  <c r="V45" i="5"/>
  <c r="T45" i="5"/>
  <c r="R45" i="5"/>
  <c r="X43" i="5"/>
  <c r="V43" i="5"/>
  <c r="T43" i="5"/>
  <c r="R43" i="5"/>
  <c r="P43" i="5"/>
  <c r="N43" i="5"/>
  <c r="X42" i="5"/>
  <c r="V42" i="5"/>
  <c r="T42" i="5"/>
  <c r="R42" i="5"/>
  <c r="P42" i="5"/>
  <c r="N42" i="5"/>
  <c r="X41" i="5"/>
  <c r="V41" i="5"/>
  <c r="T41" i="5"/>
  <c r="R41" i="5"/>
  <c r="P41" i="5"/>
  <c r="N41" i="5"/>
  <c r="L41" i="5"/>
  <c r="J41" i="5"/>
  <c r="X40" i="5"/>
  <c r="V40" i="5"/>
  <c r="T40" i="5"/>
  <c r="R40" i="5"/>
  <c r="P40" i="5"/>
  <c r="N40" i="5"/>
  <c r="X39" i="5"/>
  <c r="V39" i="5"/>
  <c r="T39" i="5"/>
  <c r="R39" i="5"/>
  <c r="P39" i="5"/>
  <c r="N39" i="5"/>
  <c r="X38" i="5"/>
  <c r="V38" i="5"/>
  <c r="T38" i="5"/>
  <c r="R38" i="5"/>
  <c r="P38" i="5"/>
  <c r="N38" i="5"/>
  <c r="X37" i="5"/>
  <c r="V37" i="5"/>
  <c r="T37" i="5"/>
  <c r="R37" i="5"/>
  <c r="P37" i="5"/>
  <c r="N37" i="5"/>
  <c r="X35" i="5"/>
  <c r="V35" i="5"/>
  <c r="T35" i="5"/>
  <c r="R35" i="5"/>
  <c r="P35" i="5"/>
  <c r="N35" i="5"/>
  <c r="X34" i="5"/>
  <c r="V34" i="5"/>
  <c r="T34" i="5"/>
  <c r="R34" i="5"/>
  <c r="P34" i="5"/>
  <c r="N34" i="5"/>
  <c r="L34" i="5"/>
  <c r="J34" i="5"/>
  <c r="X33" i="5"/>
  <c r="V33" i="5"/>
  <c r="T33" i="5"/>
  <c r="R33" i="5"/>
  <c r="P33" i="5"/>
  <c r="N33" i="5"/>
  <c r="X32" i="5"/>
  <c r="V32" i="5"/>
  <c r="T32" i="5"/>
  <c r="R32" i="5"/>
  <c r="P32" i="5"/>
  <c r="N32" i="5"/>
  <c r="X31" i="5"/>
  <c r="V31" i="5"/>
  <c r="T31" i="5"/>
  <c r="R31" i="5"/>
  <c r="P31" i="5"/>
  <c r="N31" i="5"/>
  <c r="X30" i="5"/>
  <c r="V30" i="5"/>
  <c r="T30" i="5"/>
  <c r="R30" i="5"/>
  <c r="P30" i="5"/>
  <c r="N30" i="5"/>
  <c r="X29" i="5"/>
  <c r="V29" i="5"/>
  <c r="T29" i="5"/>
  <c r="R29" i="5"/>
  <c r="P29" i="5"/>
  <c r="N29" i="5"/>
  <c r="X28" i="5"/>
  <c r="V28" i="5"/>
  <c r="T28" i="5"/>
  <c r="R28" i="5"/>
  <c r="P28" i="5"/>
  <c r="N28" i="5"/>
  <c r="X26" i="5"/>
  <c r="V26" i="5"/>
  <c r="T26" i="5"/>
  <c r="R26" i="5"/>
  <c r="P26" i="5"/>
  <c r="N26" i="5"/>
  <c r="L26" i="5"/>
  <c r="J26" i="5"/>
  <c r="X25" i="5"/>
  <c r="V25" i="5"/>
  <c r="T25" i="5"/>
  <c r="R25" i="5"/>
  <c r="P25" i="5"/>
  <c r="N25" i="5"/>
  <c r="X24" i="5"/>
  <c r="V24" i="5"/>
  <c r="T24" i="5"/>
  <c r="R24" i="5"/>
  <c r="P24" i="5"/>
  <c r="N24" i="5"/>
  <c r="X22" i="5"/>
  <c r="V22" i="5"/>
  <c r="T22" i="5"/>
  <c r="R22" i="5"/>
  <c r="P22" i="5"/>
  <c r="N22" i="5"/>
  <c r="X19" i="5"/>
  <c r="V19" i="5"/>
  <c r="T19" i="5"/>
  <c r="R19" i="5"/>
  <c r="P19" i="5"/>
  <c r="N19" i="5"/>
  <c r="L19" i="5"/>
  <c r="J19" i="5"/>
  <c r="X18" i="5"/>
  <c r="V18" i="5"/>
  <c r="T18" i="5"/>
  <c r="R18" i="5"/>
  <c r="P18" i="5"/>
  <c r="N18" i="5"/>
  <c r="L18" i="5"/>
  <c r="J18" i="5"/>
  <c r="X17" i="5"/>
  <c r="V17" i="5"/>
  <c r="T17" i="5"/>
  <c r="R17" i="5"/>
  <c r="P17" i="5"/>
  <c r="N17" i="5"/>
  <c r="L17" i="5"/>
  <c r="J17" i="5"/>
  <c r="X16" i="5"/>
  <c r="V16" i="5"/>
  <c r="T16" i="5"/>
  <c r="R16" i="5"/>
  <c r="P16" i="5"/>
  <c r="N16" i="5"/>
  <c r="X15" i="5"/>
  <c r="V15" i="5"/>
  <c r="T15" i="5"/>
  <c r="R15" i="5"/>
  <c r="X14" i="5"/>
  <c r="V14" i="5"/>
  <c r="T14" i="5"/>
  <c r="R14" i="5"/>
  <c r="X13" i="5"/>
  <c r="V13" i="5"/>
  <c r="T13" i="5"/>
  <c r="R13" i="5"/>
  <c r="P13" i="5"/>
  <c r="N13" i="5"/>
  <c r="X12" i="5"/>
  <c r="V12" i="5"/>
  <c r="T12" i="5"/>
  <c r="R12" i="5"/>
  <c r="P12" i="5"/>
  <c r="N12" i="5"/>
  <c r="X11" i="5"/>
  <c r="V11" i="5"/>
  <c r="T11" i="5"/>
  <c r="R11" i="5"/>
  <c r="P11" i="5"/>
  <c r="N11" i="5"/>
  <c r="X10" i="5"/>
  <c r="V10" i="5"/>
  <c r="T10" i="5"/>
  <c r="R10" i="5"/>
  <c r="P10" i="5"/>
  <c r="N10" i="5"/>
  <c r="X9" i="5"/>
  <c r="V9" i="5"/>
  <c r="T9" i="5"/>
  <c r="R9" i="5"/>
  <c r="P9" i="5"/>
  <c r="N9" i="5"/>
  <c r="X7" i="5"/>
  <c r="V7" i="5"/>
  <c r="T7" i="5"/>
  <c r="R7" i="5"/>
  <c r="P7" i="5"/>
  <c r="N7" i="5"/>
  <c r="X6" i="5"/>
  <c r="V6" i="5"/>
  <c r="T6" i="5"/>
  <c r="R6" i="5"/>
  <c r="P6" i="5"/>
  <c r="N6" i="5"/>
  <c r="X5" i="5"/>
  <c r="V5" i="5"/>
  <c r="T5" i="5"/>
  <c r="R5" i="5"/>
  <c r="P5" i="5"/>
  <c r="N5" i="5"/>
  <c r="N97" i="4"/>
  <c r="H79" i="3"/>
  <c r="H78" i="3"/>
  <c r="H74" i="3"/>
  <c r="H64" i="3"/>
  <c r="H63" i="3"/>
  <c r="H62" i="3"/>
  <c r="H61" i="3"/>
  <c r="H57" i="3"/>
  <c r="H53" i="3"/>
  <c r="H49" i="3"/>
  <c r="H42" i="3"/>
  <c r="H37" i="3"/>
  <c r="H33" i="3"/>
  <c r="H27" i="3"/>
  <c r="H26" i="3"/>
  <c r="H15" i="3"/>
  <c r="H14" i="3"/>
  <c r="H10" i="3"/>
  <c r="H9" i="3"/>
  <c r="D48" i="1"/>
  <c r="B13" i="2"/>
  <c r="B17" i="2" s="1"/>
  <c r="B21" i="2" s="1"/>
  <c r="D45" i="1"/>
  <c r="D31" i="1"/>
  <c r="D26" i="1"/>
  <c r="D20" i="1"/>
  <c r="D9" i="1"/>
</calcChain>
</file>

<file path=xl/sharedStrings.xml><?xml version="1.0" encoding="utf-8"?>
<sst xmlns="http://schemas.openxmlformats.org/spreadsheetml/2006/main" count="2157" uniqueCount="699">
  <si>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</si>
  <si>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</si>
  <si>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</si>
  <si>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</si>
  <si>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</si>
  <si>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</si>
  <si>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</si>
  <si>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</si>
  <si>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</si>
  <si>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Water Systems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</si>
  <si>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</si>
  <si>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</si>
  <si>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</si>
  <si>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</si>
  <si>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</si>
  <si>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</si>
  <si>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</si>
  <si>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</si>
  <si>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</si>
  <si>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Total Other Current Assets</t>
  </si>
  <si>
    <t>Paid not Expensed</t>
  </si>
  <si>
    <t>Expensed Not Paid</t>
  </si>
  <si>
    <t>Accounts Payable</t>
  </si>
  <si>
    <t>Citibank Visa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</si>
  <si>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</si>
  <si>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</si>
  <si>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</si>
  <si>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</si>
  <si>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</si>
  <si>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</si>
  <si>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</si>
  <si>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</si>
  <si>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</si>
  <si>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</si>
  <si>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</si>
  <si>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</si>
  <si>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</si>
  <si>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</si>
  <si>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Visa New Citicard</t>
  </si>
  <si>
    <t>Wildland Payable</t>
  </si>
  <si>
    <t>Jan 31, 22</t>
  </si>
  <si>
    <t>ASSETS</t>
  </si>
  <si>
    <t>Current Assets</t>
  </si>
  <si>
    <t>Checking/Savings</t>
  </si>
  <si>
    <t>Bank Accounts</t>
  </si>
  <si>
    <t>Savings/Regular-4453</t>
  </si>
  <si>
    <t>Checking-7493</t>
  </si>
  <si>
    <t>Total Bank Accounts</t>
  </si>
  <si>
    <t>Total Checking/Savings</t>
  </si>
  <si>
    <t>Accounts Receivable</t>
  </si>
  <si>
    <t>Wildland Fire Billing</t>
  </si>
  <si>
    <t>Accts Receivable Inspection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</si>
  <si>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</si>
  <si>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</si>
  <si>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</si>
  <si>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</si>
  <si>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</si>
  <si>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</si>
  <si>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</si>
  <si>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</si>
  <si>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</si>
  <si>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</si>
  <si>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</si>
  <si>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</si>
  <si>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</si>
  <si>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</si>
  <si>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</si>
  <si>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</si>
  <si>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Total Accounts Payable</t>
  </si>
  <si>
    <t>Credit Cards</t>
  </si>
  <si>
    <t>Citicard</t>
  </si>
  <si>
    <t>Visa-Citibank</t>
  </si>
  <si>
    <t>Total Credit Cards</t>
  </si>
  <si>
    <t>Other Current Liabilities</t>
  </si>
  <si>
    <t>WildFire Payable</t>
  </si>
  <si>
    <t>Cafeteria Plan</t>
  </si>
  <si>
    <t>AFLAC</t>
  </si>
  <si>
    <t>Total Cafeteria Plan</t>
  </si>
  <si>
    <t>Payroll Liabilities</t>
  </si>
  <si>
    <t>Non Staff Health Insurance</t>
  </si>
  <si>
    <t>Federal Withholding</t>
  </si>
  <si>
    <t>FICA</t>
  </si>
  <si>
    <t>Company</t>
  </si>
  <si>
    <t>Employee</t>
  </si>
  <si>
    <t>Total FICA</t>
  </si>
  <si>
    <t>Medicare</t>
  </si>
  <si>
    <t>Total Medicare</t>
  </si>
  <si>
    <t>State Withholding</t>
  </si>
  <si>
    <t>SUTA</t>
  </si>
  <si>
    <t>Payroll Liabilities - Other</t>
  </si>
  <si>
    <t>Total Payroll Liabilities</t>
  </si>
  <si>
    <t>Pension Contributions</t>
  </si>
  <si>
    <t>Pension Chief</t>
  </si>
  <si>
    <t>Pension Staff</t>
  </si>
  <si>
    <t>Total Pension Contributions</t>
  </si>
  <si>
    <t>Total Other Current Liabilities</t>
  </si>
  <si>
    <t>Total Current Liabilities</t>
  </si>
  <si>
    <t>Total Liabilities</t>
  </si>
  <si>
    <t>Equity</t>
  </si>
  <si>
    <t>Opening Bal Equity</t>
  </si>
  <si>
    <t>Reserves</t>
  </si>
  <si>
    <t>Reserved for Payroll/Operating</t>
  </si>
  <si>
    <t>Reserved for Sick/Vac</t>
  </si>
  <si>
    <t>Reserved for Water Systems</t>
  </si>
  <si>
    <t>Reserved for Tabor</t>
  </si>
  <si>
    <t>Total Reserves</t>
  </si>
  <si>
    <t>Retained Earnings</t>
  </si>
  <si>
    <t>Unreserved Fund Balance</t>
  </si>
  <si>
    <t>Net Income</t>
  </si>
  <si>
    <t>Total Equity</t>
  </si>
  <si>
    <t>TOTAL LIABILITIES &amp; EQUITY</t>
  </si>
  <si>
    <t>Type</t>
  </si>
  <si>
    <t>Date</t>
  </si>
  <si>
    <t>Num</t>
  </si>
  <si>
    <t>Name</t>
  </si>
  <si>
    <t>Memo</t>
  </si>
  <si>
    <t>Amount</t>
  </si>
  <si>
    <t>Jan - Dec 22</t>
  </si>
  <si>
    <t>Deposit</t>
  </si>
  <si>
    <t>Transfer</t>
  </si>
  <si>
    <t>Liability Check</t>
  </si>
  <si>
    <t>Bill Pmt -Check</t>
  </si>
  <si>
    <t>Paycheck</t>
  </si>
  <si>
    <t>General Journal</t>
  </si>
  <si>
    <t>ach</t>
  </si>
  <si>
    <t>E-pay</t>
  </si>
  <si>
    <t>on line</t>
  </si>
  <si>
    <t>On Line Pmt</t>
  </si>
  <si>
    <t>2022-01-1</t>
  </si>
  <si>
    <t>2022-01-2</t>
  </si>
  <si>
    <t>2022-01-3</t>
  </si>
  <si>
    <t>2022-01-4</t>
  </si>
  <si>
    <t>2022-01-5</t>
  </si>
  <si>
    <t>2022-01-6</t>
  </si>
  <si>
    <t>2022-01-7</t>
  </si>
  <si>
    <t>2022-01-8</t>
  </si>
  <si>
    <t>ck 14169</t>
  </si>
  <si>
    <t>14422</t>
  </si>
  <si>
    <t>14423</t>
  </si>
  <si>
    <t>14424</t>
  </si>
  <si>
    <t>14425</t>
  </si>
  <si>
    <t>14426</t>
  </si>
  <si>
    <t>14427</t>
  </si>
  <si>
    <t>14428</t>
  </si>
  <si>
    <t>14429</t>
  </si>
  <si>
    <t>14430</t>
  </si>
  <si>
    <t>14431</t>
  </si>
  <si>
    <t>14432</t>
  </si>
  <si>
    <t>14433</t>
  </si>
  <si>
    <t>14434</t>
  </si>
  <si>
    <t>14435</t>
  </si>
  <si>
    <t>14436</t>
  </si>
  <si>
    <t>14437</t>
  </si>
  <si>
    <t>14438</t>
  </si>
  <si>
    <t>14439</t>
  </si>
  <si>
    <t>14440</t>
  </si>
  <si>
    <t>14441</t>
  </si>
  <si>
    <t>14443</t>
  </si>
  <si>
    <t>14444</t>
  </si>
  <si>
    <t>14445</t>
  </si>
  <si>
    <t>14446</t>
  </si>
  <si>
    <t>14447</t>
  </si>
  <si>
    <t>14448</t>
  </si>
  <si>
    <t>14449</t>
  </si>
  <si>
    <t>14450</t>
  </si>
  <si>
    <t>14451</t>
  </si>
  <si>
    <t>14452</t>
  </si>
  <si>
    <t>14453</t>
  </si>
  <si>
    <t>14454</t>
  </si>
  <si>
    <t>14455</t>
  </si>
  <si>
    <t>14456</t>
  </si>
  <si>
    <t>14457</t>
  </si>
  <si>
    <t>14458</t>
  </si>
  <si>
    <t>14459</t>
  </si>
  <si>
    <t>14460</t>
  </si>
  <si>
    <t>14461</t>
  </si>
  <si>
    <t>14462</t>
  </si>
  <si>
    <t>14463</t>
  </si>
  <si>
    <t>14464</t>
  </si>
  <si>
    <t>14465</t>
  </si>
  <si>
    <t>14466</t>
  </si>
  <si>
    <t>14467</t>
  </si>
  <si>
    <t>14468</t>
  </si>
  <si>
    <t>14469</t>
  </si>
  <si>
    <t>14470</t>
  </si>
  <si>
    <t>14471</t>
  </si>
  <si>
    <t>14472</t>
  </si>
  <si>
    <t>14474</t>
  </si>
  <si>
    <t>14476</t>
  </si>
  <si>
    <t>14477</t>
  </si>
  <si>
    <t>14478</t>
  </si>
  <si>
    <t>14479</t>
  </si>
  <si>
    <t>14480</t>
  </si>
  <si>
    <t>14481</t>
  </si>
  <si>
    <t>14482</t>
  </si>
  <si>
    <t>QuickBooks Payroll Service</t>
  </si>
  <si>
    <t>Delta Dental</t>
  </si>
  <si>
    <t>United Health Care</t>
  </si>
  <si>
    <t>Xcel Energy</t>
  </si>
  <si>
    <t>Pinnacol</t>
  </si>
  <si>
    <t>Fire and Police Pension Association</t>
  </si>
  <si>
    <t>EFPTS</t>
  </si>
  <si>
    <t>Colorado Department of Revenue</t>
  </si>
  <si>
    <t>Citi Card</t>
  </si>
  <si>
    <t>Caponera, Kathy M.</t>
  </si>
  <si>
    <t>Harrison, W J</t>
  </si>
  <si>
    <t>Henrikson, Carl H</t>
  </si>
  <si>
    <t>Kociemba-Benson, Kyle</t>
  </si>
  <si>
    <t>Moran, Conor D</t>
  </si>
  <si>
    <t>Schmidtmann, Charles P</t>
  </si>
  <si>
    <t>Scott, Michael T</t>
  </si>
  <si>
    <t>Ace Hardware</t>
  </si>
  <si>
    <t>Boulder County Treasurer</t>
  </si>
  <si>
    <t>Cintas</t>
  </si>
  <si>
    <t>Colorado Division of Fire Prevention</t>
  </si>
  <si>
    <t>CPS HR Consulting</t>
  </si>
  <si>
    <t>East Street Garage LLC</t>
  </si>
  <si>
    <t>Medline Industries</t>
  </si>
  <si>
    <t>ROI Fire &amp; Ballistics</t>
  </si>
  <si>
    <t>TargetSolutions Learning</t>
  </si>
  <si>
    <t>B&amp;F Super Foods</t>
  </si>
  <si>
    <t>Galls, LLC</t>
  </si>
  <si>
    <t>ImageTrend</t>
  </si>
  <si>
    <t>J Hill</t>
  </si>
  <si>
    <t>Special District Assoc</t>
  </si>
  <si>
    <t>Colorado State Fire Fighters Assoc.</t>
  </si>
  <si>
    <t>General Air</t>
  </si>
  <si>
    <t>Town of Nederland-AP</t>
  </si>
  <si>
    <t>Western Disposal</t>
  </si>
  <si>
    <t>Boulder County</t>
  </si>
  <si>
    <t>Bound Tree</t>
  </si>
  <si>
    <t>Carl Henrikson</t>
  </si>
  <si>
    <t>Centurylink</t>
  </si>
  <si>
    <t>Colorado State Fire Chief's Association</t>
  </si>
  <si>
    <t>Larissa Reinhardt</t>
  </si>
  <si>
    <t>Lindsey Sweeney</t>
  </si>
  <si>
    <t>Polar Gas</t>
  </si>
  <si>
    <t>**Collectioncenter Inc</t>
  </si>
  <si>
    <t>AT&amp;T Carol Stream</t>
  </si>
  <si>
    <t>Baumgartner, William R.</t>
  </si>
  <si>
    <t>Boulder County Regional Fire Training Ctr</t>
  </si>
  <si>
    <t>Charles Schmidtmann</t>
  </si>
  <si>
    <t>Iain Irwin Powell</t>
  </si>
  <si>
    <t>IamIT</t>
  </si>
  <si>
    <t>Ian Glycenfer</t>
  </si>
  <si>
    <t>One Time</t>
  </si>
  <si>
    <t>Tribbett Agency LLC</t>
  </si>
  <si>
    <t>Prairie Mountain Media</t>
  </si>
  <si>
    <t>Philip R. Dirr</t>
  </si>
  <si>
    <t>Boulder County Sherif's Department</t>
  </si>
  <si>
    <t>Lyons Gaddis</t>
  </si>
  <si>
    <t>Funds Transfer</t>
  </si>
  <si>
    <t>Created by Payroll Service on 01/27/2022</t>
  </si>
  <si>
    <t>Interest</t>
  </si>
  <si>
    <t>group 000012014-00001111-0000</t>
  </si>
  <si>
    <t>53-9518714-9</t>
  </si>
  <si>
    <t>LKF94</t>
  </si>
  <si>
    <t>53275</t>
  </si>
  <si>
    <t>84-1140593 QB Tracking # -1066538438</t>
  </si>
  <si>
    <t>03-76800 QB Tracking # -1019406438</t>
  </si>
  <si>
    <t>VOID: 84-1140593 QB Tracking # 1066321070</t>
  </si>
  <si>
    <t>03-76800 QB Tracking # 1066972070</t>
  </si>
  <si>
    <t>84-1140593 QB Tracking # 1111627070</t>
  </si>
  <si>
    <t>acct 3692</t>
  </si>
  <si>
    <t>Direct Deposit</t>
  </si>
  <si>
    <t>to void stale dated ck 14169 Lindsey Sweeney calwood final labor</t>
  </si>
  <si>
    <t>acct 121</t>
  </si>
  <si>
    <t>acct #44</t>
  </si>
  <si>
    <t>Acct #2525</t>
  </si>
  <si>
    <t>membership 2022</t>
  </si>
  <si>
    <t>VOID:</t>
  </si>
  <si>
    <t>CASE NO 14CV31070</t>
  </si>
  <si>
    <t>paid with personal mastercard</t>
  </si>
  <si>
    <t>Thank you for an Outstanding Year of Service!</t>
  </si>
  <si>
    <t>Sarah Irwin-Powell</t>
  </si>
  <si>
    <t>RPO0594074</t>
  </si>
  <si>
    <t>acct 15204.0001</t>
  </si>
  <si>
    <t>VOID: Daily Dispatch</t>
  </si>
  <si>
    <t>Daily Dispatch</t>
  </si>
  <si>
    <t>GENERAL</t>
  </si>
  <si>
    <t>TOTAL</t>
  </si>
  <si>
    <t>Jan 22</t>
  </si>
  <si>
    <t>Budget</t>
  </si>
  <si>
    <t>$ Over Budget</t>
  </si>
  <si>
    <t>% of Budget</t>
  </si>
  <si>
    <t>Ordinary Income/Expense</t>
  </si>
  <si>
    <t>Income</t>
  </si>
  <si>
    <t>DDA-Share</t>
  </si>
  <si>
    <t>Donations</t>
  </si>
  <si>
    <t>Interest Income</t>
  </si>
  <si>
    <t>Tax Rev</t>
  </si>
  <si>
    <t>RAR Impact Reduction</t>
  </si>
  <si>
    <t>Real Estate Tax</t>
  </si>
  <si>
    <t>Real Estate Tax-Pension %</t>
  </si>
  <si>
    <t>SOT</t>
  </si>
  <si>
    <t>SOT-Pension %</t>
  </si>
  <si>
    <t>Current Interest</t>
  </si>
  <si>
    <t>Delinquent Tax</t>
  </si>
  <si>
    <t>Prior Year Abatement Rfnd</t>
  </si>
  <si>
    <t>Total Tax Rev</t>
  </si>
  <si>
    <t>Total Income</t>
  </si>
  <si>
    <t>Gross Profit</t>
  </si>
  <si>
    <t>Expense</t>
  </si>
  <si>
    <t>ADMINISTRATION</t>
  </si>
  <si>
    <t>Advertising/Public Notice</t>
  </si>
  <si>
    <t>Bank Fees</t>
  </si>
  <si>
    <t>Pension Treasurer Bank Fees</t>
  </si>
  <si>
    <t>Treasurer &amp; Bank Fees</t>
  </si>
  <si>
    <t>Total Bank Fees</t>
  </si>
  <si>
    <t>Dues and Subscriptions</t>
  </si>
  <si>
    <t>Software</t>
  </si>
  <si>
    <t>Website</t>
  </si>
  <si>
    <t>ESO Contract</t>
  </si>
  <si>
    <t>Software Support Contract</t>
  </si>
  <si>
    <t>Internet expense</t>
  </si>
  <si>
    <t>Dues and Subscriptions - Other</t>
  </si>
  <si>
    <t>Total Dues and Subscriptions</t>
  </si>
  <si>
    <t>Election</t>
  </si>
  <si>
    <t>Insurance</t>
  </si>
  <si>
    <t>Accident &amp; Sickness</t>
  </si>
  <si>
    <t>CO Heart &amp; Circulatory</t>
  </si>
  <si>
    <t>Liability Insurance</t>
  </si>
  <si>
    <t>Workman's Compensation</t>
  </si>
  <si>
    <t>Total Insurance</t>
  </si>
  <si>
    <t>Office Supplies</t>
  </si>
  <si>
    <t>Office Equipment</t>
  </si>
  <si>
    <t>Payroll Expenses</t>
  </si>
  <si>
    <t>Contract Labor</t>
  </si>
  <si>
    <t>Gross wages - Employees</t>
  </si>
  <si>
    <t>Chief</t>
  </si>
  <si>
    <t>Gross wages - chief</t>
  </si>
  <si>
    <t>Pension Fund Chief</t>
  </si>
  <si>
    <t>Disability Chief</t>
  </si>
  <si>
    <t>457 Match</t>
  </si>
  <si>
    <t>Term Life</t>
  </si>
  <si>
    <t>Total Chief</t>
  </si>
  <si>
    <t>Fire Fighters</t>
  </si>
  <si>
    <t>Accrued Vacation Firefighter</t>
  </si>
  <si>
    <t>Administrator</t>
  </si>
  <si>
    <t>Mechanic</t>
  </si>
  <si>
    <t>Bookkeeping</t>
  </si>
  <si>
    <t>Fire Inspection</t>
  </si>
  <si>
    <t>Total Gross wages - Employees</t>
  </si>
  <si>
    <t>Payroll Direct Costs</t>
  </si>
  <si>
    <t>Backfill</t>
  </si>
  <si>
    <t>Certification Pay</t>
  </si>
  <si>
    <t>Health Insurance Staff</t>
  </si>
  <si>
    <t>Pension Fund Staff</t>
  </si>
  <si>
    <t>Disability Staff</t>
  </si>
  <si>
    <t>Staff Education</t>
  </si>
  <si>
    <t>Vacation Contingency</t>
  </si>
  <si>
    <t>Payroll Fees</t>
  </si>
  <si>
    <t>Total Payroll Direct Costs</t>
  </si>
  <si>
    <t>SUI</t>
  </si>
  <si>
    <t>Total Payroll Taxes</t>
  </si>
  <si>
    <t>Total Payroll Expenses</t>
  </si>
  <si>
    <t>Postage and Delivery</t>
  </si>
  <si>
    <t>Printing and Reproduction</t>
  </si>
  <si>
    <t>Professional Fees</t>
  </si>
  <si>
    <t>HR Consulting</t>
  </si>
  <si>
    <t>Legal Fees</t>
  </si>
  <si>
    <t>Total Professional Fees</t>
  </si>
  <si>
    <t>STATIONS &amp; BULDINGS</t>
  </si>
  <si>
    <t>Building Maintanence</t>
  </si>
  <si>
    <t>Station #1</t>
  </si>
  <si>
    <t>Station #2-Ridge</t>
  </si>
  <si>
    <t>Station #3-Eldora</t>
  </si>
  <si>
    <t>Building Maintanence - Other</t>
  </si>
  <si>
    <t>Total Building Maintanence</t>
  </si>
  <si>
    <t>Telephone</t>
  </si>
  <si>
    <t>Mobile</t>
  </si>
  <si>
    <t>Cellular Data</t>
  </si>
  <si>
    <t>Station 1 9161</t>
  </si>
  <si>
    <t>Station 2-Ridge 0310</t>
  </si>
  <si>
    <t>Station 3-Eldora 9555</t>
  </si>
  <si>
    <t>Total Telephone</t>
  </si>
  <si>
    <t>Utilities</t>
  </si>
  <si>
    <t>DirectTV</t>
  </si>
  <si>
    <t>Gas and Electric</t>
  </si>
  <si>
    <t>Station #1 utilities</t>
  </si>
  <si>
    <t>Station #2 Utilities</t>
  </si>
  <si>
    <t>Station #3 Utilities</t>
  </si>
  <si>
    <t>Total Gas and Electric</t>
  </si>
  <si>
    <t>Water</t>
  </si>
  <si>
    <t>Total Utilities</t>
  </si>
  <si>
    <t>Waste Disposal</t>
  </si>
  <si>
    <t>Total STATIONS &amp; BULDINGS</t>
  </si>
  <si>
    <t>Total ADMINISTRATION</t>
  </si>
  <si>
    <t>COMMUNICATIONS</t>
  </si>
  <si>
    <t>Communications Equipment</t>
  </si>
  <si>
    <t>Repair</t>
  </si>
  <si>
    <t>Total COMMUNICATIONS</t>
  </si>
  <si>
    <t>EMERGENCY MEDICAL SERVICES</t>
  </si>
  <si>
    <t>EMS MD Advisor</t>
  </si>
  <si>
    <t>Medical Supplies</t>
  </si>
  <si>
    <t>Oxygen</t>
  </si>
  <si>
    <t>Physio Maintenance Contract</t>
  </si>
  <si>
    <t>Total EMERGENCY MEDICAL SERVICES</t>
  </si>
  <si>
    <t>FIRE FIGHTING</t>
  </si>
  <si>
    <t>Fire Equipment</t>
  </si>
  <si>
    <t>ISO Testing</t>
  </si>
  <si>
    <t>PPE Wildland</t>
  </si>
  <si>
    <t>PPE Structure</t>
  </si>
  <si>
    <t>Hose Replacement</t>
  </si>
  <si>
    <t>Equipment Maintenance</t>
  </si>
  <si>
    <t>Uniform</t>
  </si>
  <si>
    <t>Clothing</t>
  </si>
  <si>
    <t>Fire Equipment - Other</t>
  </si>
  <si>
    <t>Total Fire Equipment</t>
  </si>
  <si>
    <t>Fire Fighting Consumables</t>
  </si>
  <si>
    <t>Vehicle Fuel</t>
  </si>
  <si>
    <t>Vehicle Maintenance</t>
  </si>
  <si>
    <t>5601 Engine 1</t>
  </si>
  <si>
    <t>5654-Flatbed Truck</t>
  </si>
  <si>
    <t>5631 Brush 1</t>
  </si>
  <si>
    <t>5651- Command 1</t>
  </si>
  <si>
    <t>5652-Command 2</t>
  </si>
  <si>
    <t>Vehicle Maintenance - Other</t>
  </si>
  <si>
    <t>Total Vehicle Maintenance</t>
  </si>
  <si>
    <t>Total FIRE FIGHTING</t>
  </si>
  <si>
    <t>Fire Inspection Program</t>
  </si>
  <si>
    <t>Public Education</t>
  </si>
  <si>
    <t>Supplies Inspection Program</t>
  </si>
  <si>
    <t>Total Fire Inspection Program</t>
  </si>
  <si>
    <t>MEMBERSHIP</t>
  </si>
  <si>
    <t>Awards</t>
  </si>
  <si>
    <t>Immunizations</t>
  </si>
  <si>
    <t>Incentives</t>
  </si>
  <si>
    <t>VIP-Membership Calls</t>
  </si>
  <si>
    <t>Incentives - Other</t>
  </si>
  <si>
    <t>Total Incentives</t>
  </si>
  <si>
    <t>Membership Applicant Screening</t>
  </si>
  <si>
    <t>Pension Fund Contribution</t>
  </si>
  <si>
    <t>Travel</t>
  </si>
  <si>
    <t>Meals</t>
  </si>
  <si>
    <t>Total Travel</t>
  </si>
  <si>
    <t>Total MEMBERSHIP</t>
  </si>
  <si>
    <t>Training</t>
  </si>
  <si>
    <t>Fire Training</t>
  </si>
  <si>
    <t>Burn Building Construction</t>
  </si>
  <si>
    <t>Training Center Usage Fees</t>
  </si>
  <si>
    <t>Fire Training - Other</t>
  </si>
  <si>
    <t>Total Fire Training</t>
  </si>
  <si>
    <t>Medical Training</t>
  </si>
  <si>
    <t>Total Training</t>
  </si>
  <si>
    <t>Uncategorized Expenses</t>
  </si>
  <si>
    <t>Total Expense</t>
  </si>
  <si>
    <t>Net Ordinary Income</t>
  </si>
  <si>
    <t>Other Income/Expense</t>
  </si>
  <si>
    <t>Other Income</t>
  </si>
  <si>
    <t>Grant Income</t>
  </si>
  <si>
    <t>DLG FFCB</t>
  </si>
  <si>
    <t>Total Grant Income</t>
  </si>
  <si>
    <t>Total Other Income</t>
  </si>
  <si>
    <t>Other Expense</t>
  </si>
  <si>
    <t>Reserve</t>
  </si>
  <si>
    <t>Contingency to Reserve</t>
  </si>
  <si>
    <t>PPE Wildland Replacement Fund</t>
  </si>
  <si>
    <t>PPE Structure Replacement Fund</t>
  </si>
  <si>
    <t>PPE Structure Fund</t>
  </si>
  <si>
    <t>PPE Wildland Fund</t>
  </si>
  <si>
    <t>PPE EMS Fund</t>
  </si>
  <si>
    <t>Capital Reserve/Grant Match</t>
  </si>
  <si>
    <t>Other Expenses</t>
  </si>
  <si>
    <t>Wild Fire</t>
  </si>
  <si>
    <t>Volunteer Labor</t>
  </si>
  <si>
    <t>Total Wild Fire</t>
  </si>
  <si>
    <t>Total Other Expenses</t>
  </si>
  <si>
    <t>Total Other Expense</t>
  </si>
  <si>
    <t>Net Other Income</t>
  </si>
  <si>
    <t>Health Insurance Chief</t>
  </si>
  <si>
    <t>Accounting</t>
  </si>
  <si>
    <t>5620 CHEVY Ambulance</t>
  </si>
  <si>
    <t>5621(Lifeline) Ambulance</t>
  </si>
  <si>
    <t>5622 (MedTec) Ambulance</t>
  </si>
  <si>
    <t>Legal Settlement</t>
  </si>
  <si>
    <t>Volunteer/Employee Direct Costs</t>
  </si>
  <si>
    <t>Class</t>
  </si>
  <si>
    <t>Clr</t>
  </si>
  <si>
    <t>Split</t>
  </si>
  <si>
    <t>Balance</t>
  </si>
  <si>
    <t>Total DDA-Share</t>
  </si>
  <si>
    <t>Total Donations</t>
  </si>
  <si>
    <t>Total Interest Income</t>
  </si>
  <si>
    <t>Total Real Estate Tax</t>
  </si>
  <si>
    <t>Total Real Estate Tax-Pension %</t>
  </si>
  <si>
    <t>Total SOT</t>
  </si>
  <si>
    <t>Total SOT-Pension %</t>
  </si>
  <si>
    <t>Total Current Interest</t>
  </si>
  <si>
    <t>Total Delinquent Tax</t>
  </si>
  <si>
    <t>Total Prior Year Abatement Rfnd</t>
  </si>
  <si>
    <t>Total Pension Treasurer Bank Fees</t>
  </si>
  <si>
    <t>Total Treasurer &amp; Bank Fees</t>
  </si>
  <si>
    <t>Total Software</t>
  </si>
  <si>
    <t>Total Dues and Subscriptions - Other</t>
  </si>
  <si>
    <t>Total Workman's Compensation</t>
  </si>
  <si>
    <t>Total Office Supplies</t>
  </si>
  <si>
    <t>Total Office Equipment</t>
  </si>
  <si>
    <t>Total Contract Labor</t>
  </si>
  <si>
    <t>Total Gross wages - chief</t>
  </si>
  <si>
    <t>Total Pension Fund Chief</t>
  </si>
  <si>
    <t>Total Disability Chief</t>
  </si>
  <si>
    <t>Total Fire Fighters</t>
  </si>
  <si>
    <t>Total Accrued Vacation Firefighter</t>
  </si>
  <si>
    <t>Total Administrator</t>
  </si>
  <si>
    <t>Total Mechanic</t>
  </si>
  <si>
    <t>Total Bookkeeping</t>
  </si>
  <si>
    <t>Total Fire Inspection</t>
  </si>
  <si>
    <t>Total Health Insurance Staff</t>
  </si>
  <si>
    <t>Total Pension Fund Staff</t>
  </si>
  <si>
    <t>Total Disability Staff</t>
  </si>
  <si>
    <t>Total Payroll Fees</t>
  </si>
  <si>
    <t>Total SUI</t>
  </si>
  <si>
    <t>Total Legal Fees</t>
  </si>
  <si>
    <t>Total Station #1</t>
  </si>
  <si>
    <t>Total Mobile</t>
  </si>
  <si>
    <t>Total Cellular Data</t>
  </si>
  <si>
    <t>Total Station 1 9161</t>
  </si>
  <si>
    <t>Total Station 2-Ridge 0310</t>
  </si>
  <si>
    <t>Total Station 3-Eldora 9555</t>
  </si>
  <si>
    <t>Total DirectTV</t>
  </si>
  <si>
    <t>Total Station #1 utilities</t>
  </si>
  <si>
    <t>Total Station #2 Utilities</t>
  </si>
  <si>
    <t>Total Station #3 Utilities</t>
  </si>
  <si>
    <t>Total Water</t>
  </si>
  <si>
    <t>Total Waste Disposal</t>
  </si>
  <si>
    <t>Total Medical Supplies</t>
  </si>
  <si>
    <t>Total Oxygen</t>
  </si>
  <si>
    <t>Total Bunker Gear</t>
  </si>
  <si>
    <t>Total Uniform</t>
  </si>
  <si>
    <t>Total 5601 Engine 1</t>
  </si>
  <si>
    <t>Total 5654-Flatbed Truck</t>
  </si>
  <si>
    <t>Total 5631 Brush 1</t>
  </si>
  <si>
    <t>Total 5651- Command 1</t>
  </si>
  <si>
    <t>Total 5652-Command 2</t>
  </si>
  <si>
    <t>Total Vehicle Maintenance - Other</t>
  </si>
  <si>
    <t>Total Supplies Inspection Program</t>
  </si>
  <si>
    <t>Total Meals</t>
  </si>
  <si>
    <t>Total Burn Building Construction</t>
  </si>
  <si>
    <t>Total Training Center Usage Fees</t>
  </si>
  <si>
    <t>Total Fire Training - Other</t>
  </si>
  <si>
    <t>Total Medical Training</t>
  </si>
  <si>
    <t>Total Uncategorized Expenses</t>
  </si>
  <si>
    <t>Total DLG FFCB</t>
  </si>
  <si>
    <t>Total Volunteer Labor</t>
  </si>
  <si>
    <t>Credit Card Charge</t>
  </si>
  <si>
    <t>Bill</t>
  </si>
  <si>
    <t>DDA CKR</t>
  </si>
  <si>
    <t>3403</t>
  </si>
  <si>
    <t>2291</t>
  </si>
  <si>
    <t>2246</t>
  </si>
  <si>
    <t>set upR</t>
  </si>
  <si>
    <t>132942</t>
  </si>
  <si>
    <t>3324460</t>
  </si>
  <si>
    <t>1568</t>
  </si>
  <si>
    <t>2022</t>
  </si>
  <si>
    <t>6121</t>
  </si>
  <si>
    <t>20714910</t>
  </si>
  <si>
    <t>Mouse</t>
  </si>
  <si>
    <t>ptouch</t>
  </si>
  <si>
    <t>Tech Review</t>
  </si>
  <si>
    <t>Techreview</t>
  </si>
  <si>
    <t>January 2022</t>
  </si>
  <si>
    <t>Surface Pro 8</t>
  </si>
  <si>
    <t>Surface Keyboard</t>
  </si>
  <si>
    <t>34" Monitor</t>
  </si>
  <si>
    <t>Dock</t>
  </si>
  <si>
    <t>Keyboard</t>
  </si>
  <si>
    <t>Acer</t>
  </si>
  <si>
    <t>443822765739</t>
  </si>
  <si>
    <t>11</t>
  </si>
  <si>
    <t>adjR</t>
  </si>
  <si>
    <t>0D51664752</t>
  </si>
  <si>
    <t>287287151125X0122</t>
  </si>
  <si>
    <t>3032589161055b 01/22</t>
  </si>
  <si>
    <t>3032580310037B 01/22</t>
  </si>
  <si>
    <t>3032589555115b 01/22</t>
  </si>
  <si>
    <t>765596062</t>
  </si>
  <si>
    <t>1586311</t>
  </si>
  <si>
    <t>1582520</t>
  </si>
  <si>
    <t>Eco-cycle</t>
  </si>
  <si>
    <t>Eco Cycle</t>
  </si>
  <si>
    <t>84361140</t>
  </si>
  <si>
    <t>84367464</t>
  </si>
  <si>
    <t>84369620</t>
  </si>
  <si>
    <t>84384225</t>
  </si>
  <si>
    <t>84384226</t>
  </si>
  <si>
    <t>5884779-1</t>
  </si>
  <si>
    <t>17790</t>
  </si>
  <si>
    <t>020128389</t>
  </si>
  <si>
    <t>020248703</t>
  </si>
  <si>
    <t>Seton</t>
  </si>
  <si>
    <t>Inland Truck</t>
  </si>
  <si>
    <t>320113008</t>
  </si>
  <si>
    <t>I003203</t>
  </si>
  <si>
    <t>I003231</t>
  </si>
  <si>
    <t>R6DCA2A26</t>
  </si>
  <si>
    <t>Jakes Deli</t>
  </si>
  <si>
    <t>Lodge Casin</t>
  </si>
  <si>
    <t>Ameristar</t>
  </si>
  <si>
    <t>2022-17</t>
  </si>
  <si>
    <t>INV40308</t>
  </si>
  <si>
    <t>NOLS WFR Cert</t>
  </si>
  <si>
    <t>22-49518</t>
  </si>
  <si>
    <t>NOLS Widerness Medic</t>
  </si>
  <si>
    <t>EMR Application Fee</t>
  </si>
  <si>
    <t>Recert Paramedic</t>
  </si>
  <si>
    <t>8003087840</t>
  </si>
  <si>
    <t>Replace ck 14169</t>
  </si>
  <si>
    <t>AUDIT ADJUSTMENTS</t>
  </si>
  <si>
    <t>TMobile</t>
  </si>
  <si>
    <t>Active911 Inc</t>
  </si>
  <si>
    <t>Adobe Systems</t>
  </si>
  <si>
    <t>International Code Council</t>
  </si>
  <si>
    <t>Amazon</t>
  </si>
  <si>
    <t>Costco</t>
  </si>
  <si>
    <t>Ebay</t>
  </si>
  <si>
    <t>Meyers Heating</t>
  </si>
  <si>
    <t>Direct TV</t>
  </si>
  <si>
    <t>Barnsley Tire Co</t>
  </si>
  <si>
    <t>Peak to Peak Imports</t>
  </si>
  <si>
    <t>Dining</t>
  </si>
  <si>
    <t>EB DFPC Instructor</t>
  </si>
  <si>
    <t>CO Wildland Fire</t>
  </si>
  <si>
    <t>Worldpoint</t>
  </si>
  <si>
    <t>Microsoft</t>
  </si>
  <si>
    <t>Reverse of GJE DDA CK -- ck 3403 deposited 01.11.22</t>
  </si>
  <si>
    <t>for 2021</t>
  </si>
  <si>
    <t>Leslie Rothman</t>
  </si>
  <si>
    <t>Todd Wieseler</t>
  </si>
  <si>
    <t>cash envelope found chiefs office for old 4th of July</t>
  </si>
  <si>
    <t>Reverse of GJE set up -- Dec Tax Rev</t>
  </si>
  <si>
    <t>Dec 2021 tax Revenue</t>
  </si>
  <si>
    <t>Reverse of GJE set up -- dec tax chk deposited 1/10/22</t>
  </si>
  <si>
    <t>Dec Tax Rev</t>
  </si>
  <si>
    <t>dec tax chk deposited 1/10/22</t>
  </si>
  <si>
    <t>admin software per Joslin</t>
  </si>
  <si>
    <t>No Receipt 3692</t>
  </si>
  <si>
    <t>prime</t>
  </si>
  <si>
    <t>membership dues</t>
  </si>
  <si>
    <t>1st of 9</t>
  </si>
  <si>
    <t>brother labels</t>
  </si>
  <si>
    <t>usb cp cables</t>
  </si>
  <si>
    <t>per Jim cancelled/no receipt</t>
  </si>
  <si>
    <t>computer charge cable</t>
  </si>
  <si>
    <t>brother ink</t>
  </si>
  <si>
    <t>per Jim, cancelled Tech review</t>
  </si>
  <si>
    <t>double window envelopes</t>
  </si>
  <si>
    <t>velcro tape</t>
  </si>
  <si>
    <t>1 Acer 27"</t>
  </si>
  <si>
    <t>2 Acer 32" curved monitor</t>
  </si>
  <si>
    <t>Kyle</t>
  </si>
  <si>
    <t>Schmidtmann</t>
  </si>
  <si>
    <t>Harrison</t>
  </si>
  <si>
    <t>j harrison</t>
  </si>
  <si>
    <t>c schmidtmann</t>
  </si>
  <si>
    <t>kyle</t>
  </si>
  <si>
    <t>Fee for 7 direct deposit(s) at $1.75 each</t>
  </si>
  <si>
    <t>Fee for 1 direct deposit(s) at $1.75 each</t>
  </si>
  <si>
    <t>Reverse of GJE adj -- iain amazon personal purchase to be reimbursed</t>
  </si>
  <si>
    <t>inspections, alarm system, sprinkler, battery etc</t>
  </si>
  <si>
    <t>No Receipt heater over 5631</t>
  </si>
  <si>
    <t>paper towels</t>
  </si>
  <si>
    <t>snow blower repair</t>
  </si>
  <si>
    <t>battery photo</t>
  </si>
  <si>
    <t>all food and drink related</t>
  </si>
  <si>
    <t>Mike-6097</t>
  </si>
  <si>
    <t>bretlyn-6021</t>
  </si>
  <si>
    <t>bretlyn-8319</t>
  </si>
  <si>
    <t>kathy-3433</t>
  </si>
  <si>
    <t>charlie ipad</t>
  </si>
  <si>
    <t>Shift phone 3243</t>
  </si>
  <si>
    <t>aircard</t>
  </si>
  <si>
    <t>303-258-9161 055b</t>
  </si>
  <si>
    <t>303-258-0310 037b</t>
  </si>
  <si>
    <t>3032589555 115b</t>
  </si>
  <si>
    <t>ridge</t>
  </si>
  <si>
    <t>eldorado</t>
  </si>
  <si>
    <t>water</t>
  </si>
  <si>
    <t>sewer</t>
  </si>
  <si>
    <t>repairs  made</t>
  </si>
  <si>
    <t>deluxe tropical shirt</t>
  </si>
  <si>
    <t>rank stripe</t>
  </si>
  <si>
    <t>Accountability Tags for Helmets</t>
  </si>
  <si>
    <t>mount wheels</t>
  </si>
  <si>
    <t>wiperblade</t>
  </si>
  <si>
    <t>no receipt</t>
  </si>
  <si>
    <t>saturday breakfast 01.15.22</t>
  </si>
  <si>
    <t>busey brews</t>
  </si>
  <si>
    <t>village coffee shop Jim and Bill Tires for 5651 5654</t>
  </si>
  <si>
    <t>snacks</t>
  </si>
  <si>
    <t>food</t>
  </si>
  <si>
    <t>various</t>
  </si>
  <si>
    <t>acls provider manual 2020</t>
  </si>
  <si>
    <t>PALS Provider Manual 2020</t>
  </si>
  <si>
    <t>No Receipt 2632</t>
  </si>
  <si>
    <t>No Receipt 9570</t>
  </si>
  <si>
    <t>FCB Distribution</t>
  </si>
  <si>
    <t>-SPLIT-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</si>
</sst>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mm/dd/yyyy"/>
    <numFmt numFmtId="168" formatCode="#,##0.0#%;\-#,##0.0#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4" fontId="0" fillId="0" borderId="0" xfId="1" applyFont="1"/>
    <xf numFmtId="49" fontId="10" fillId="0" borderId="0" xfId="0" applyNumberFormat="1" applyFont="1"/>
    <xf numFmtId="166" fontId="11" fillId="0" borderId="0" xfId="0" applyNumberFormat="1" applyFont="1"/>
    <xf numFmtId="166" fontId="11" fillId="0" borderId="0" xfId="0" applyNumberFormat="1" applyFont="1" applyBorder="1"/>
    <xf numFmtId="166" fontId="11" fillId="0" borderId="4" xfId="0" applyNumberFormat="1" applyFont="1" applyBorder="1"/>
    <xf numFmtId="166" fontId="11" fillId="0" borderId="6" xfId="0" applyNumberFormat="1" applyFont="1" applyBorder="1"/>
    <xf numFmtId="166" fontId="10" fillId="0" borderId="5" xfId="0" applyNumberFormat="1" applyFont="1" applyBorder="1"/>
    <xf numFmtId="0" fontId="10" fillId="0" borderId="0" xfId="0" applyFont="1"/>
    <xf numFmtId="166" fontId="11" fillId="0" borderId="1" xfId="0" applyNumberFormat="1" applyFont="1" applyBorder="1"/>
    <xf numFmtId="49" fontId="10" fillId="0" borderId="0" xfId="0" applyNumberFormat="1" applyFont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/>
    <xf numFmtId="0" fontId="0" fillId="0" borderId="0" xfId="0" applyNumberFormat="1"/>
    <xf numFmtId="49" fontId="12" fillId="0" borderId="0" xfId="0" applyNumberFormat="1" applyFont="1"/>
    <xf numFmtId="167" fontId="12" fillId="0" borderId="0" xfId="0" applyNumberFormat="1" applyFont="1"/>
    <xf numFmtId="166" fontId="12" fillId="0" borderId="0" xfId="0" applyNumberFormat="1" applyFont="1"/>
    <xf numFmtId="49" fontId="13" fillId="0" borderId="0" xfId="0" applyNumberFormat="1" applyFont="1"/>
    <xf numFmtId="167" fontId="13" fillId="0" borderId="0" xfId="0" applyNumberFormat="1" applyFont="1"/>
    <xf numFmtId="166" fontId="13" fillId="0" borderId="0" xfId="0" applyNumberFormat="1" applyFont="1"/>
    <xf numFmtId="166" fontId="13" fillId="0" borderId="0" xfId="0" applyNumberFormat="1" applyFont="1" applyBorder="1"/>
    <xf numFmtId="167" fontId="10" fillId="0" borderId="0" xfId="0" applyNumberFormat="1" applyFont="1"/>
    <xf numFmtId="49" fontId="0" fillId="0" borderId="0" xfId="0" applyNumberFormat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0" fillId="0" borderId="0" xfId="0" applyNumberFormat="1"/>
    <xf numFmtId="49" fontId="0" fillId="0" borderId="3" xfId="0" applyNumberFormat="1" applyBorder="1" applyAlignment="1">
      <alignment horizontal="centerContinuous"/>
    </xf>
    <xf numFmtId="49" fontId="10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1" fillId="0" borderId="0" xfId="0" applyNumberFormat="1" applyFont="1"/>
    <xf numFmtId="168" fontId="11" fillId="0" borderId="0" xfId="0" applyNumberFormat="1" applyFont="1"/>
    <xf numFmtId="168" fontId="11" fillId="0" borderId="0" xfId="0" applyNumberFormat="1" applyFont="1" applyBorder="1"/>
    <xf numFmtId="168" fontId="11" fillId="0" borderId="6" xfId="0" applyNumberFormat="1" applyFont="1" applyBorder="1"/>
    <xf numFmtId="168" fontId="11" fillId="0" borderId="4" xfId="0" applyNumberFormat="1" applyFont="1" applyBorder="1"/>
    <xf numFmtId="168" fontId="11" fillId="0" borderId="1" xfId="0" applyNumberFormat="1" applyFont="1" applyBorder="1"/>
    <xf numFmtId="168" fontId="10" fillId="0" borderId="5" xfId="0" applyNumberFormat="1" applyFont="1" applyBorder="1"/>
    <xf numFmtId="49" fontId="10" fillId="0" borderId="7" xfId="0" applyNumberFormat="1" applyFont="1" applyBorder="1" applyAlignment="1">
      <alignment horizontal="center"/>
    </xf>
    <xf numFmtId="49" fontId="14" fillId="0" borderId="0" xfId="0" applyNumberFormat="1" applyFont="1"/>
    <xf numFmtId="166" fontId="15" fillId="0" borderId="0" xfId="0" applyNumberFormat="1" applyFont="1"/>
    <xf numFmtId="49" fontId="15" fillId="0" borderId="0" xfId="0" applyNumberFormat="1" applyFont="1"/>
    <xf numFmtId="168" fontId="15" fillId="0" borderId="0" xfId="0" applyNumberFormat="1" applyFont="1"/>
    <xf numFmtId="166" fontId="15" fillId="0" borderId="0" xfId="0" applyNumberFormat="1" applyFont="1" applyBorder="1"/>
    <xf numFmtId="168" fontId="15" fillId="0" borderId="0" xfId="0" applyNumberFormat="1" applyFont="1" applyBorder="1"/>
    <xf numFmtId="166" fontId="15" fillId="0" borderId="6" xfId="0" applyNumberFormat="1" applyFont="1" applyBorder="1"/>
    <xf numFmtId="168" fontId="15" fillId="0" borderId="6" xfId="0" applyNumberFormat="1" applyFont="1" applyBorder="1"/>
    <xf numFmtId="166" fontId="15" fillId="0" borderId="4" xfId="0" applyNumberFormat="1" applyFont="1" applyBorder="1"/>
    <xf numFmtId="168" fontId="15" fillId="0" borderId="4" xfId="0" applyNumberFormat="1" applyFont="1" applyBorder="1"/>
    <xf numFmtId="166" fontId="15" fillId="0" borderId="1" xfId="0" applyNumberFormat="1" applyFont="1" applyBorder="1"/>
    <xf numFmtId="168" fontId="15" fillId="0" borderId="1" xfId="0" applyNumberFormat="1" applyFont="1" applyBorder="1"/>
    <xf numFmtId="166" fontId="14" fillId="0" borderId="5" xfId="0" applyNumberFormat="1" applyFont="1" applyBorder="1"/>
    <xf numFmtId="168" fontId="14" fillId="0" borderId="5" xfId="0" applyNumberFormat="1" applyFont="1" applyBorder="1"/>
    <xf numFmtId="0" fontId="14" fillId="0" borderId="0" xfId="0" applyFont="1"/>
    <xf numFmtId="49" fontId="14" fillId="0" borderId="0" xfId="0" applyNumberFormat="1" applyFont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0" fontId="14" fillId="0" borderId="0" xfId="0" applyNumberFormat="1" applyFont="1"/>
    <xf numFmtId="49" fontId="13" fillId="0" borderId="0" xfId="0" applyNumberFormat="1" applyFont="1" applyAlignment="1">
      <alignment horizontal="centerContinuous"/>
    </xf>
    <xf numFmtId="166" fontId="13" fillId="0" borderId="1" xfId="0" applyNumberFormat="1" applyFont="1" applyBorder="1"/>
    <xf numFmtId="167" fontId="11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396D22CC-A7CC-4C98-97D4-DFCB3FFE82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3CCC2D49-A396-4F03-B0D8-B5BED24EEE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D80B2-B776-48B9-9A4A-DEAFDC2690CD}">
  <sheetPr codeName="Sheet2"/>
  <dimension ref="A1:N98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0.140625" style="32" bestFit="1" customWidth="1"/>
    <col min="2" max="3" width="2.28515625" style="32" customWidth="1"/>
    <col min="4" max="4" width="11.85546875" style="32" bestFit="1" customWidth="1"/>
    <col min="5" max="5" width="2.28515625" style="32" customWidth="1"/>
    <col min="6" max="6" width="8.7109375" style="32" bestFit="1" customWidth="1"/>
    <col min="7" max="7" width="2.28515625" style="32" customWidth="1"/>
    <col min="8" max="8" width="9.140625" style="32"/>
    <col min="9" max="9" width="2.28515625" style="32" customWidth="1"/>
    <col min="10" max="10" width="29.85546875" style="32" bestFit="1" customWidth="1"/>
    <col min="11" max="11" width="2.28515625" style="32" customWidth="1"/>
    <col min="12" max="12" width="30.7109375" style="32" customWidth="1"/>
    <col min="13" max="13" width="2.28515625" style="32" customWidth="1"/>
    <col min="14" max="14" width="8.42578125" style="32" bestFit="1" customWidth="1"/>
  </cols>
  <sheetData>
    <row r="1" spans="1:14" s="30" customFormat="1" ht="15.75" thickBot="1" x14ac:dyDescent="0.3">
      <c r="A1" s="41"/>
      <c r="B1" s="41"/>
      <c r="C1" s="41"/>
      <c r="D1" s="42" t="s">
        <v>111</v>
      </c>
      <c r="E1" s="41"/>
      <c r="F1" s="42" t="s">
        <v>112</v>
      </c>
      <c r="G1" s="41"/>
      <c r="H1" s="42" t="s">
        <v>113</v>
      </c>
      <c r="I1" s="41"/>
      <c r="J1" s="42" t="s">
        <v>114</v>
      </c>
      <c r="K1" s="41"/>
      <c r="L1" s="42" t="s">
        <v>115</v>
      </c>
      <c r="M1" s="41"/>
      <c r="N1" s="42" t="s">
        <v>116</v>
      </c>
    </row>
    <row r="2" spans="1:14" ht="15.75" thickTop="1" x14ac:dyDescent="0.25">
      <c r="A2" s="33" t="s">
        <v>117</v>
      </c>
      <c r="B2" s="33"/>
      <c r="C2" s="33"/>
      <c r="D2" s="33"/>
      <c r="E2" s="33"/>
      <c r="F2" s="34"/>
      <c r="G2" s="33"/>
      <c r="H2" s="33"/>
      <c r="I2" s="33"/>
      <c r="J2" s="33"/>
      <c r="K2" s="33"/>
      <c r="L2" s="33"/>
      <c r="M2" s="33"/>
      <c r="N2" s="35"/>
    </row>
    <row r="3" spans="1:14" x14ac:dyDescent="0.25">
      <c r="A3" s="36"/>
      <c r="B3" s="36"/>
      <c r="C3" s="36"/>
      <c r="D3" s="36" t="s">
        <v>118</v>
      </c>
      <c r="E3" s="36"/>
      <c r="F3" s="37">
        <v>44572</v>
      </c>
      <c r="G3" s="36"/>
      <c r="H3" s="36"/>
      <c r="I3" s="36"/>
      <c r="J3" s="36"/>
      <c r="K3" s="36"/>
      <c r="L3" s="36" t="s">
        <v>118</v>
      </c>
      <c r="M3" s="36"/>
      <c r="N3" s="38">
        <v>2232.69</v>
      </c>
    </row>
    <row r="4" spans="1:14" x14ac:dyDescent="0.25">
      <c r="A4" s="36"/>
      <c r="B4" s="36"/>
      <c r="C4" s="36"/>
      <c r="D4" s="36" t="s">
        <v>118</v>
      </c>
      <c r="E4" s="36"/>
      <c r="F4" s="37">
        <v>44572</v>
      </c>
      <c r="G4" s="36"/>
      <c r="H4" s="36"/>
      <c r="I4" s="36"/>
      <c r="J4" s="36"/>
      <c r="K4" s="36"/>
      <c r="L4" s="36" t="s">
        <v>118</v>
      </c>
      <c r="M4" s="36"/>
      <c r="N4" s="38">
        <v>22947</v>
      </c>
    </row>
    <row r="5" spans="1:14" x14ac:dyDescent="0.25">
      <c r="A5" s="36"/>
      <c r="B5" s="36"/>
      <c r="C5" s="36"/>
      <c r="D5" s="36" t="s">
        <v>119</v>
      </c>
      <c r="E5" s="36"/>
      <c r="F5" s="37">
        <v>44575</v>
      </c>
      <c r="G5" s="36"/>
      <c r="H5" s="36"/>
      <c r="I5" s="36"/>
      <c r="J5" s="36"/>
      <c r="K5" s="36"/>
      <c r="L5" s="36" t="s">
        <v>251</v>
      </c>
      <c r="M5" s="36"/>
      <c r="N5" s="38">
        <v>10000</v>
      </c>
    </row>
    <row r="6" spans="1:14" x14ac:dyDescent="0.25">
      <c r="A6" s="36"/>
      <c r="B6" s="36"/>
      <c r="C6" s="36"/>
      <c r="D6" s="36" t="s">
        <v>120</v>
      </c>
      <c r="E6" s="36"/>
      <c r="F6" s="37">
        <v>44589</v>
      </c>
      <c r="G6" s="36"/>
      <c r="H6" s="36"/>
      <c r="I6" s="36"/>
      <c r="J6" s="36" t="s">
        <v>195</v>
      </c>
      <c r="K6" s="36"/>
      <c r="L6" s="36" t="s">
        <v>252</v>
      </c>
      <c r="M6" s="36"/>
      <c r="N6" s="38">
        <v>-34414.94</v>
      </c>
    </row>
    <row r="7" spans="1:14" x14ac:dyDescent="0.25">
      <c r="A7" s="36"/>
      <c r="B7" s="36"/>
      <c r="C7" s="36"/>
      <c r="D7" s="36" t="s">
        <v>120</v>
      </c>
      <c r="E7" s="36"/>
      <c r="F7" s="37">
        <v>44589</v>
      </c>
      <c r="G7" s="36"/>
      <c r="H7" s="36"/>
      <c r="I7" s="36"/>
      <c r="J7" s="36" t="s">
        <v>195</v>
      </c>
      <c r="K7" s="36"/>
      <c r="L7" s="36" t="s">
        <v>252</v>
      </c>
      <c r="M7" s="36"/>
      <c r="N7" s="38">
        <v>-340.67</v>
      </c>
    </row>
    <row r="8" spans="1:14" x14ac:dyDescent="0.25">
      <c r="A8" s="36"/>
      <c r="B8" s="36"/>
      <c r="C8" s="36"/>
      <c r="D8" s="36" t="s">
        <v>119</v>
      </c>
      <c r="E8" s="36"/>
      <c r="F8" s="37">
        <v>44588</v>
      </c>
      <c r="G8" s="36"/>
      <c r="H8" s="36"/>
      <c r="I8" s="36"/>
      <c r="J8" s="36"/>
      <c r="K8" s="36"/>
      <c r="L8" s="36" t="s">
        <v>251</v>
      </c>
      <c r="M8" s="36"/>
      <c r="N8" s="38">
        <v>80000</v>
      </c>
    </row>
    <row r="9" spans="1:14" x14ac:dyDescent="0.25">
      <c r="A9" s="36"/>
      <c r="B9" s="36"/>
      <c r="C9" s="36"/>
      <c r="D9" s="36" t="s">
        <v>118</v>
      </c>
      <c r="E9" s="36"/>
      <c r="F9" s="37">
        <v>44592</v>
      </c>
      <c r="G9" s="36"/>
      <c r="H9" s="36"/>
      <c r="I9" s="36"/>
      <c r="J9" s="36"/>
      <c r="K9" s="36"/>
      <c r="L9" s="36" t="s">
        <v>253</v>
      </c>
      <c r="M9" s="36"/>
      <c r="N9" s="38">
        <v>0.35</v>
      </c>
    </row>
    <row r="10" spans="1:14" x14ac:dyDescent="0.25">
      <c r="A10" s="36"/>
      <c r="B10" s="36"/>
      <c r="C10" s="36"/>
      <c r="D10" s="36" t="s">
        <v>118</v>
      </c>
      <c r="E10" s="36"/>
      <c r="F10" s="37">
        <v>44595</v>
      </c>
      <c r="G10" s="36"/>
      <c r="H10" s="36"/>
      <c r="I10" s="36"/>
      <c r="J10" s="36"/>
      <c r="K10" s="36"/>
      <c r="L10" s="36" t="s">
        <v>118</v>
      </c>
      <c r="M10" s="36"/>
      <c r="N10" s="38">
        <v>313.45999999999998</v>
      </c>
    </row>
    <row r="11" spans="1:14" x14ac:dyDescent="0.25">
      <c r="A11" s="36"/>
      <c r="B11" s="36"/>
      <c r="C11" s="36"/>
      <c r="D11" s="36" t="s">
        <v>119</v>
      </c>
      <c r="E11" s="36"/>
      <c r="F11" s="37">
        <v>44601</v>
      </c>
      <c r="G11" s="36"/>
      <c r="H11" s="36"/>
      <c r="I11" s="36"/>
      <c r="J11" s="36"/>
      <c r="K11" s="36"/>
      <c r="L11" s="36" t="s">
        <v>251</v>
      </c>
      <c r="M11" s="36"/>
      <c r="N11" s="38">
        <v>40000</v>
      </c>
    </row>
    <row r="12" spans="1:14" x14ac:dyDescent="0.25">
      <c r="A12" s="36"/>
      <c r="B12" s="36"/>
      <c r="C12" s="36"/>
      <c r="D12" s="36" t="s">
        <v>121</v>
      </c>
      <c r="E12" s="36"/>
      <c r="F12" s="37">
        <v>44564</v>
      </c>
      <c r="G12" s="36"/>
      <c r="H12" s="36" t="s">
        <v>124</v>
      </c>
      <c r="I12" s="36"/>
      <c r="J12" s="36" t="s">
        <v>196</v>
      </c>
      <c r="K12" s="36"/>
      <c r="L12" s="36" t="s">
        <v>254</v>
      </c>
      <c r="M12" s="36"/>
      <c r="N12" s="38">
        <v>-289.45</v>
      </c>
    </row>
    <row r="13" spans="1:14" x14ac:dyDescent="0.25">
      <c r="A13" s="36"/>
      <c r="B13" s="36"/>
      <c r="C13" s="36"/>
      <c r="D13" s="36" t="s">
        <v>121</v>
      </c>
      <c r="E13" s="36"/>
      <c r="F13" s="37">
        <v>44571</v>
      </c>
      <c r="G13" s="36"/>
      <c r="H13" s="36" t="s">
        <v>124</v>
      </c>
      <c r="I13" s="36"/>
      <c r="J13" s="36" t="s">
        <v>197</v>
      </c>
      <c r="K13" s="36"/>
      <c r="L13" s="36"/>
      <c r="M13" s="36"/>
      <c r="N13" s="38">
        <v>-2666.67</v>
      </c>
    </row>
    <row r="14" spans="1:14" x14ac:dyDescent="0.25">
      <c r="A14" s="36"/>
      <c r="B14" s="36"/>
      <c r="C14" s="36"/>
      <c r="D14" s="36" t="s">
        <v>121</v>
      </c>
      <c r="E14" s="36"/>
      <c r="F14" s="37">
        <v>44580</v>
      </c>
      <c r="G14" s="36"/>
      <c r="H14" s="36" t="s">
        <v>124</v>
      </c>
      <c r="I14" s="36"/>
      <c r="J14" s="36" t="s">
        <v>198</v>
      </c>
      <c r="K14" s="36"/>
      <c r="L14" s="36" t="s">
        <v>255</v>
      </c>
      <c r="M14" s="36"/>
      <c r="N14" s="38">
        <v>-1236.43</v>
      </c>
    </row>
    <row r="15" spans="1:14" x14ac:dyDescent="0.25">
      <c r="A15" s="36"/>
      <c r="B15" s="36"/>
      <c r="C15" s="36"/>
      <c r="D15" s="36" t="s">
        <v>120</v>
      </c>
      <c r="E15" s="36"/>
      <c r="F15" s="37">
        <v>44572</v>
      </c>
      <c r="G15" s="36"/>
      <c r="H15" s="36" t="s">
        <v>124</v>
      </c>
      <c r="I15" s="36"/>
      <c r="J15" s="36" t="s">
        <v>76</v>
      </c>
      <c r="K15" s="36"/>
      <c r="L15" s="36" t="s">
        <v>256</v>
      </c>
      <c r="M15" s="36"/>
      <c r="N15" s="38">
        <v>-126.36</v>
      </c>
    </row>
    <row r="16" spans="1:14" x14ac:dyDescent="0.25">
      <c r="A16" s="36"/>
      <c r="B16" s="36"/>
      <c r="C16" s="36"/>
      <c r="D16" s="36" t="s">
        <v>121</v>
      </c>
      <c r="E16" s="36"/>
      <c r="F16" s="37">
        <v>44568</v>
      </c>
      <c r="G16" s="36"/>
      <c r="H16" s="36" t="s">
        <v>124</v>
      </c>
      <c r="I16" s="36"/>
      <c r="J16" s="36" t="s">
        <v>199</v>
      </c>
      <c r="K16" s="36"/>
      <c r="L16" s="36" t="s">
        <v>257</v>
      </c>
      <c r="M16" s="36"/>
      <c r="N16" s="38">
        <v>-2777</v>
      </c>
    </row>
    <row r="17" spans="1:14" x14ac:dyDescent="0.25">
      <c r="A17" s="36"/>
      <c r="B17" s="36"/>
      <c r="C17" s="36"/>
      <c r="D17" s="36" t="s">
        <v>121</v>
      </c>
      <c r="E17" s="36"/>
      <c r="F17" s="37">
        <v>44602</v>
      </c>
      <c r="G17" s="36"/>
      <c r="H17" s="36" t="s">
        <v>124</v>
      </c>
      <c r="I17" s="36"/>
      <c r="J17" s="36" t="s">
        <v>197</v>
      </c>
      <c r="K17" s="36"/>
      <c r="L17" s="36"/>
      <c r="M17" s="36"/>
      <c r="N17" s="38">
        <v>-11253.79</v>
      </c>
    </row>
    <row r="18" spans="1:14" x14ac:dyDescent="0.25">
      <c r="A18" s="36"/>
      <c r="B18" s="36"/>
      <c r="C18" s="36"/>
      <c r="D18" s="36" t="s">
        <v>120</v>
      </c>
      <c r="E18" s="36"/>
      <c r="F18" s="37">
        <v>44595</v>
      </c>
      <c r="G18" s="36"/>
      <c r="H18" s="36" t="s">
        <v>124</v>
      </c>
      <c r="I18" s="36"/>
      <c r="J18" s="36" t="s">
        <v>200</v>
      </c>
      <c r="K18" s="36"/>
      <c r="L18" s="36"/>
      <c r="M18" s="36"/>
      <c r="N18" s="38">
        <v>-9267.57</v>
      </c>
    </row>
    <row r="19" spans="1:14" x14ac:dyDescent="0.25">
      <c r="A19" s="36"/>
      <c r="B19" s="36"/>
      <c r="C19" s="36"/>
      <c r="D19" s="36" t="s">
        <v>120</v>
      </c>
      <c r="E19" s="36"/>
      <c r="F19" s="37">
        <v>44606</v>
      </c>
      <c r="G19" s="36"/>
      <c r="H19" s="36" t="s">
        <v>124</v>
      </c>
      <c r="I19" s="36"/>
      <c r="J19" s="36" t="s">
        <v>76</v>
      </c>
      <c r="K19" s="36"/>
      <c r="L19" s="36" t="s">
        <v>256</v>
      </c>
      <c r="M19" s="36"/>
      <c r="N19" s="38">
        <v>-126.36</v>
      </c>
    </row>
    <row r="20" spans="1:14" x14ac:dyDescent="0.25">
      <c r="A20" s="36"/>
      <c r="B20" s="36"/>
      <c r="C20" s="36"/>
      <c r="D20" s="36" t="s">
        <v>121</v>
      </c>
      <c r="E20" s="36"/>
      <c r="F20" s="37">
        <v>44609</v>
      </c>
      <c r="G20" s="36"/>
      <c r="H20" s="36" t="s">
        <v>124</v>
      </c>
      <c r="I20" s="36"/>
      <c r="J20" s="36" t="s">
        <v>198</v>
      </c>
      <c r="K20" s="36"/>
      <c r="L20" s="36" t="s">
        <v>255</v>
      </c>
      <c r="M20" s="36"/>
      <c r="N20" s="38">
        <v>-1625.6</v>
      </c>
    </row>
    <row r="21" spans="1:14" x14ac:dyDescent="0.25">
      <c r="A21" s="36"/>
      <c r="B21" s="36"/>
      <c r="C21" s="36"/>
      <c r="D21" s="36" t="s">
        <v>121</v>
      </c>
      <c r="E21" s="36"/>
      <c r="F21" s="37">
        <v>44627</v>
      </c>
      <c r="G21" s="36"/>
      <c r="H21" s="36" t="s">
        <v>124</v>
      </c>
      <c r="I21" s="36"/>
      <c r="J21" s="36" t="s">
        <v>199</v>
      </c>
      <c r="K21" s="36"/>
      <c r="L21" s="36" t="s">
        <v>257</v>
      </c>
      <c r="M21" s="36"/>
      <c r="N21" s="38">
        <v>-2781</v>
      </c>
    </row>
    <row r="22" spans="1:14" x14ac:dyDescent="0.25">
      <c r="A22" s="36"/>
      <c r="B22" s="36"/>
      <c r="C22" s="36"/>
      <c r="D22" s="36" t="s">
        <v>120</v>
      </c>
      <c r="E22" s="36"/>
      <c r="F22" s="37">
        <v>44564</v>
      </c>
      <c r="G22" s="36"/>
      <c r="H22" s="36" t="s">
        <v>125</v>
      </c>
      <c r="I22" s="36"/>
      <c r="J22" s="36" t="s">
        <v>201</v>
      </c>
      <c r="K22" s="36"/>
      <c r="L22" s="36" t="s">
        <v>258</v>
      </c>
      <c r="M22" s="36"/>
      <c r="N22" s="38">
        <v>-5471.3</v>
      </c>
    </row>
    <row r="23" spans="1:14" x14ac:dyDescent="0.25">
      <c r="A23" s="36"/>
      <c r="B23" s="36"/>
      <c r="C23" s="36"/>
      <c r="D23" s="36" t="s">
        <v>120</v>
      </c>
      <c r="E23" s="36"/>
      <c r="F23" s="37">
        <v>44585</v>
      </c>
      <c r="G23" s="36"/>
      <c r="H23" s="36" t="s">
        <v>125</v>
      </c>
      <c r="I23" s="36"/>
      <c r="J23" s="36" t="s">
        <v>202</v>
      </c>
      <c r="K23" s="36"/>
      <c r="L23" s="36" t="s">
        <v>259</v>
      </c>
      <c r="M23" s="36"/>
      <c r="N23" s="38">
        <v>-4431</v>
      </c>
    </row>
    <row r="24" spans="1:14" x14ac:dyDescent="0.25">
      <c r="A24" s="36"/>
      <c r="B24" s="36"/>
      <c r="C24" s="36"/>
      <c r="D24" s="36" t="s">
        <v>120</v>
      </c>
      <c r="E24" s="36"/>
      <c r="F24" s="37">
        <v>44594</v>
      </c>
      <c r="G24" s="36"/>
      <c r="H24" s="36" t="s">
        <v>125</v>
      </c>
      <c r="I24" s="36"/>
      <c r="J24" s="36" t="s">
        <v>201</v>
      </c>
      <c r="K24" s="36"/>
      <c r="L24" s="36" t="s">
        <v>260</v>
      </c>
      <c r="M24" s="36"/>
      <c r="N24" s="38">
        <v>0</v>
      </c>
    </row>
    <row r="25" spans="1:14" x14ac:dyDescent="0.25">
      <c r="A25" s="36"/>
      <c r="B25" s="36"/>
      <c r="C25" s="36"/>
      <c r="D25" s="36" t="s">
        <v>120</v>
      </c>
      <c r="E25" s="36"/>
      <c r="F25" s="37">
        <v>44603</v>
      </c>
      <c r="G25" s="36"/>
      <c r="H25" s="36" t="s">
        <v>125</v>
      </c>
      <c r="I25" s="36"/>
      <c r="J25" s="36" t="s">
        <v>202</v>
      </c>
      <c r="K25" s="36"/>
      <c r="L25" s="36" t="s">
        <v>261</v>
      </c>
      <c r="M25" s="36"/>
      <c r="N25" s="38">
        <v>-1884</v>
      </c>
    </row>
    <row r="26" spans="1:14" x14ac:dyDescent="0.25">
      <c r="A26" s="36"/>
      <c r="B26" s="36"/>
      <c r="C26" s="36"/>
      <c r="D26" s="36" t="s">
        <v>120</v>
      </c>
      <c r="E26" s="36"/>
      <c r="F26" s="37">
        <v>44594</v>
      </c>
      <c r="G26" s="36"/>
      <c r="H26" s="36" t="s">
        <v>125</v>
      </c>
      <c r="I26" s="36"/>
      <c r="J26" s="36" t="s">
        <v>201</v>
      </c>
      <c r="K26" s="36"/>
      <c r="L26" s="36" t="s">
        <v>262</v>
      </c>
      <c r="M26" s="36"/>
      <c r="N26" s="38">
        <v>-6175</v>
      </c>
    </row>
    <row r="27" spans="1:14" x14ac:dyDescent="0.25">
      <c r="A27" s="36"/>
      <c r="B27" s="36"/>
      <c r="C27" s="36"/>
      <c r="D27" s="36" t="s">
        <v>121</v>
      </c>
      <c r="E27" s="36"/>
      <c r="F27" s="37">
        <v>44600</v>
      </c>
      <c r="G27" s="36"/>
      <c r="H27" s="36" t="s">
        <v>126</v>
      </c>
      <c r="I27" s="36"/>
      <c r="J27" s="36" t="s">
        <v>203</v>
      </c>
      <c r="K27" s="36"/>
      <c r="L27" s="36"/>
      <c r="M27" s="36"/>
      <c r="N27" s="38">
        <v>-93.98</v>
      </c>
    </row>
    <row r="28" spans="1:14" x14ac:dyDescent="0.25">
      <c r="A28" s="36"/>
      <c r="B28" s="36"/>
      <c r="C28" s="36"/>
      <c r="D28" s="36" t="s">
        <v>121</v>
      </c>
      <c r="E28" s="36"/>
      <c r="F28" s="37">
        <v>44588</v>
      </c>
      <c r="G28" s="36"/>
      <c r="H28" s="36" t="s">
        <v>127</v>
      </c>
      <c r="I28" s="36"/>
      <c r="J28" s="36" t="s">
        <v>203</v>
      </c>
      <c r="K28" s="36"/>
      <c r="L28" s="36" t="s">
        <v>263</v>
      </c>
      <c r="M28" s="36"/>
      <c r="N28" s="38">
        <v>-6094.45</v>
      </c>
    </row>
    <row r="29" spans="1:14" x14ac:dyDescent="0.25">
      <c r="A29" s="36"/>
      <c r="B29" s="36"/>
      <c r="C29" s="36"/>
      <c r="D29" s="36" t="s">
        <v>122</v>
      </c>
      <c r="E29" s="36"/>
      <c r="F29" s="37">
        <v>44592</v>
      </c>
      <c r="G29" s="36"/>
      <c r="H29" s="36" t="s">
        <v>128</v>
      </c>
      <c r="I29" s="36"/>
      <c r="J29" s="36" t="s">
        <v>204</v>
      </c>
      <c r="K29" s="36"/>
      <c r="L29" s="36" t="s">
        <v>264</v>
      </c>
      <c r="M29" s="36"/>
      <c r="N29" s="38">
        <v>0</v>
      </c>
    </row>
    <row r="30" spans="1:14" x14ac:dyDescent="0.25">
      <c r="A30" s="36"/>
      <c r="B30" s="36"/>
      <c r="C30" s="36"/>
      <c r="D30" s="36" t="s">
        <v>122</v>
      </c>
      <c r="E30" s="36"/>
      <c r="F30" s="37">
        <v>44592</v>
      </c>
      <c r="G30" s="36"/>
      <c r="H30" s="36" t="s">
        <v>129</v>
      </c>
      <c r="I30" s="36"/>
      <c r="J30" s="36" t="s">
        <v>205</v>
      </c>
      <c r="K30" s="36"/>
      <c r="L30" s="36" t="s">
        <v>264</v>
      </c>
      <c r="M30" s="36"/>
      <c r="N30" s="38">
        <v>0</v>
      </c>
    </row>
    <row r="31" spans="1:14" x14ac:dyDescent="0.25">
      <c r="A31" s="36"/>
      <c r="B31" s="36"/>
      <c r="C31" s="36"/>
      <c r="D31" s="36" t="s">
        <v>122</v>
      </c>
      <c r="E31" s="36"/>
      <c r="F31" s="37">
        <v>44592</v>
      </c>
      <c r="G31" s="36"/>
      <c r="H31" s="36" t="s">
        <v>130</v>
      </c>
      <c r="I31" s="36"/>
      <c r="J31" s="36" t="s">
        <v>206</v>
      </c>
      <c r="K31" s="36"/>
      <c r="L31" s="36" t="s">
        <v>264</v>
      </c>
      <c r="M31" s="36"/>
      <c r="N31" s="38">
        <v>0</v>
      </c>
    </row>
    <row r="32" spans="1:14" x14ac:dyDescent="0.25">
      <c r="A32" s="36"/>
      <c r="B32" s="36"/>
      <c r="C32" s="36"/>
      <c r="D32" s="36" t="s">
        <v>122</v>
      </c>
      <c r="E32" s="36"/>
      <c r="F32" s="37">
        <v>44592</v>
      </c>
      <c r="G32" s="36"/>
      <c r="H32" s="36" t="s">
        <v>131</v>
      </c>
      <c r="I32" s="36"/>
      <c r="J32" s="36" t="s">
        <v>207</v>
      </c>
      <c r="K32" s="36"/>
      <c r="L32" s="36" t="s">
        <v>264</v>
      </c>
      <c r="M32" s="36"/>
      <c r="N32" s="38">
        <v>0</v>
      </c>
    </row>
    <row r="33" spans="1:14" x14ac:dyDescent="0.25">
      <c r="A33" s="36"/>
      <c r="B33" s="36"/>
      <c r="C33" s="36"/>
      <c r="D33" s="36" t="s">
        <v>122</v>
      </c>
      <c r="E33" s="36"/>
      <c r="F33" s="37">
        <v>44592</v>
      </c>
      <c r="G33" s="36"/>
      <c r="H33" s="36" t="s">
        <v>132</v>
      </c>
      <c r="I33" s="36"/>
      <c r="J33" s="36" t="s">
        <v>208</v>
      </c>
      <c r="K33" s="36"/>
      <c r="L33" s="36" t="s">
        <v>264</v>
      </c>
      <c r="M33" s="36"/>
      <c r="N33" s="38">
        <v>0</v>
      </c>
    </row>
    <row r="34" spans="1:14" x14ac:dyDescent="0.25">
      <c r="A34" s="36"/>
      <c r="B34" s="36"/>
      <c r="C34" s="36"/>
      <c r="D34" s="36" t="s">
        <v>122</v>
      </c>
      <c r="E34" s="36"/>
      <c r="F34" s="37">
        <v>44592</v>
      </c>
      <c r="G34" s="36"/>
      <c r="H34" s="36" t="s">
        <v>133</v>
      </c>
      <c r="I34" s="36"/>
      <c r="J34" s="36" t="s">
        <v>209</v>
      </c>
      <c r="K34" s="36"/>
      <c r="L34" s="36" t="s">
        <v>264</v>
      </c>
      <c r="M34" s="36"/>
      <c r="N34" s="38">
        <v>0</v>
      </c>
    </row>
    <row r="35" spans="1:14" x14ac:dyDescent="0.25">
      <c r="A35" s="36"/>
      <c r="B35" s="36"/>
      <c r="C35" s="36"/>
      <c r="D35" s="36" t="s">
        <v>122</v>
      </c>
      <c r="E35" s="36"/>
      <c r="F35" s="37">
        <v>44592</v>
      </c>
      <c r="G35" s="36"/>
      <c r="H35" s="36" t="s">
        <v>134</v>
      </c>
      <c r="I35" s="36"/>
      <c r="J35" s="36" t="s">
        <v>210</v>
      </c>
      <c r="K35" s="36"/>
      <c r="L35" s="36" t="s">
        <v>264</v>
      </c>
      <c r="M35" s="36"/>
      <c r="N35" s="38">
        <v>0</v>
      </c>
    </row>
    <row r="36" spans="1:14" x14ac:dyDescent="0.25">
      <c r="A36" s="36"/>
      <c r="B36" s="36"/>
      <c r="C36" s="36"/>
      <c r="D36" s="36" t="s">
        <v>122</v>
      </c>
      <c r="E36" s="36"/>
      <c r="F36" s="37">
        <v>44592</v>
      </c>
      <c r="G36" s="36"/>
      <c r="H36" s="36" t="s">
        <v>135</v>
      </c>
      <c r="I36" s="36"/>
      <c r="J36" s="36" t="s">
        <v>206</v>
      </c>
      <c r="K36" s="36"/>
      <c r="L36" s="36" t="s">
        <v>264</v>
      </c>
      <c r="M36" s="36"/>
      <c r="N36" s="38">
        <v>0</v>
      </c>
    </row>
    <row r="37" spans="1:14" x14ac:dyDescent="0.25">
      <c r="A37" s="36"/>
      <c r="B37" s="36"/>
      <c r="C37" s="36"/>
      <c r="D37" s="36" t="s">
        <v>123</v>
      </c>
      <c r="E37" s="36"/>
      <c r="F37" s="37">
        <v>44588</v>
      </c>
      <c r="G37" s="36"/>
      <c r="H37" s="36" t="s">
        <v>136</v>
      </c>
      <c r="I37" s="36"/>
      <c r="J37" s="36"/>
      <c r="K37" s="36"/>
      <c r="L37" s="36" t="s">
        <v>265</v>
      </c>
      <c r="M37" s="36"/>
      <c r="N37" s="38">
        <v>116.63</v>
      </c>
    </row>
    <row r="38" spans="1:14" x14ac:dyDescent="0.25">
      <c r="A38" s="36"/>
      <c r="B38" s="36"/>
      <c r="C38" s="36"/>
      <c r="D38" s="36" t="s">
        <v>121</v>
      </c>
      <c r="E38" s="36"/>
      <c r="F38" s="37">
        <v>44566</v>
      </c>
      <c r="G38" s="36"/>
      <c r="H38" s="36" t="s">
        <v>137</v>
      </c>
      <c r="I38" s="36"/>
      <c r="J38" s="36" t="s">
        <v>211</v>
      </c>
      <c r="K38" s="36"/>
      <c r="L38" s="36" t="s">
        <v>266</v>
      </c>
      <c r="M38" s="36"/>
      <c r="N38" s="38">
        <v>-140.01</v>
      </c>
    </row>
    <row r="39" spans="1:14" x14ac:dyDescent="0.25">
      <c r="A39" s="36"/>
      <c r="B39" s="36"/>
      <c r="C39" s="36"/>
      <c r="D39" s="36" t="s">
        <v>121</v>
      </c>
      <c r="E39" s="36"/>
      <c r="F39" s="37">
        <v>44566</v>
      </c>
      <c r="G39" s="36"/>
      <c r="H39" s="36" t="s">
        <v>138</v>
      </c>
      <c r="I39" s="36"/>
      <c r="J39" s="36" t="s">
        <v>212</v>
      </c>
      <c r="K39" s="36"/>
      <c r="L39" s="36"/>
      <c r="M39" s="36"/>
      <c r="N39" s="38">
        <v>-1510.52</v>
      </c>
    </row>
    <row r="40" spans="1:14" x14ac:dyDescent="0.25">
      <c r="A40" s="36"/>
      <c r="B40" s="36"/>
      <c r="C40" s="36"/>
      <c r="D40" s="36" t="s">
        <v>121</v>
      </c>
      <c r="E40" s="36"/>
      <c r="F40" s="37">
        <v>44566</v>
      </c>
      <c r="G40" s="36"/>
      <c r="H40" s="36" t="s">
        <v>139</v>
      </c>
      <c r="I40" s="36"/>
      <c r="J40" s="36" t="s">
        <v>213</v>
      </c>
      <c r="K40" s="36"/>
      <c r="L40" s="36"/>
      <c r="M40" s="36"/>
      <c r="N40" s="38">
        <v>-2096.5</v>
      </c>
    </row>
    <row r="41" spans="1:14" x14ac:dyDescent="0.25">
      <c r="A41" s="36"/>
      <c r="B41" s="36"/>
      <c r="C41" s="36"/>
      <c r="D41" s="36" t="s">
        <v>121</v>
      </c>
      <c r="E41" s="36"/>
      <c r="F41" s="37">
        <v>44566</v>
      </c>
      <c r="G41" s="36"/>
      <c r="H41" s="36" t="s">
        <v>140</v>
      </c>
      <c r="I41" s="36"/>
      <c r="J41" s="36" t="s">
        <v>214</v>
      </c>
      <c r="K41" s="36"/>
      <c r="L41" s="36"/>
      <c r="M41" s="36"/>
      <c r="N41" s="38">
        <v>-240</v>
      </c>
    </row>
    <row r="42" spans="1:14" x14ac:dyDescent="0.25">
      <c r="A42" s="36"/>
      <c r="B42" s="36"/>
      <c r="C42" s="36"/>
      <c r="D42" s="36" t="s">
        <v>121</v>
      </c>
      <c r="E42" s="36"/>
      <c r="F42" s="37">
        <v>44566</v>
      </c>
      <c r="G42" s="36"/>
      <c r="H42" s="36" t="s">
        <v>141</v>
      </c>
      <c r="I42" s="36"/>
      <c r="J42" s="36" t="s">
        <v>215</v>
      </c>
      <c r="K42" s="36"/>
      <c r="L42" s="36"/>
      <c r="M42" s="36"/>
      <c r="N42" s="38">
        <v>-1450</v>
      </c>
    </row>
    <row r="43" spans="1:14" x14ac:dyDescent="0.25">
      <c r="A43" s="36"/>
      <c r="B43" s="36"/>
      <c r="C43" s="36"/>
      <c r="D43" s="36" t="s">
        <v>121</v>
      </c>
      <c r="E43" s="36"/>
      <c r="F43" s="37">
        <v>44566</v>
      </c>
      <c r="G43" s="36"/>
      <c r="H43" s="36" t="s">
        <v>142</v>
      </c>
      <c r="I43" s="36"/>
      <c r="J43" s="36" t="s">
        <v>216</v>
      </c>
      <c r="K43" s="36"/>
      <c r="L43" s="36"/>
      <c r="M43" s="36"/>
      <c r="N43" s="38">
        <v>-4158.95</v>
      </c>
    </row>
    <row r="44" spans="1:14" x14ac:dyDescent="0.25">
      <c r="A44" s="36"/>
      <c r="B44" s="36"/>
      <c r="C44" s="36"/>
      <c r="D44" s="36" t="s">
        <v>121</v>
      </c>
      <c r="E44" s="36"/>
      <c r="F44" s="37">
        <v>44566</v>
      </c>
      <c r="G44" s="36"/>
      <c r="H44" s="36" t="s">
        <v>143</v>
      </c>
      <c r="I44" s="36"/>
      <c r="J44" s="36" t="s">
        <v>217</v>
      </c>
      <c r="K44" s="36"/>
      <c r="L44" s="36"/>
      <c r="M44" s="36"/>
      <c r="N44" s="38">
        <v>-152.58000000000001</v>
      </c>
    </row>
    <row r="45" spans="1:14" x14ac:dyDescent="0.25">
      <c r="A45" s="36"/>
      <c r="B45" s="36"/>
      <c r="C45" s="36"/>
      <c r="D45" s="36" t="s">
        <v>121</v>
      </c>
      <c r="E45" s="36"/>
      <c r="F45" s="37">
        <v>44566</v>
      </c>
      <c r="G45" s="36"/>
      <c r="H45" s="36" t="s">
        <v>144</v>
      </c>
      <c r="I45" s="36"/>
      <c r="J45" s="36" t="s">
        <v>218</v>
      </c>
      <c r="K45" s="36"/>
      <c r="L45" s="36"/>
      <c r="M45" s="36"/>
      <c r="N45" s="38">
        <v>-2806</v>
      </c>
    </row>
    <row r="46" spans="1:14" x14ac:dyDescent="0.25">
      <c r="A46" s="36"/>
      <c r="B46" s="36"/>
      <c r="C46" s="36"/>
      <c r="D46" s="36" t="s">
        <v>121</v>
      </c>
      <c r="E46" s="36"/>
      <c r="F46" s="37">
        <v>44566</v>
      </c>
      <c r="G46" s="36"/>
      <c r="H46" s="36" t="s">
        <v>145</v>
      </c>
      <c r="I46" s="36"/>
      <c r="J46" s="36" t="s">
        <v>219</v>
      </c>
      <c r="K46" s="36"/>
      <c r="L46" s="36"/>
      <c r="M46" s="36"/>
      <c r="N46" s="38">
        <v>-4210</v>
      </c>
    </row>
    <row r="47" spans="1:14" x14ac:dyDescent="0.25">
      <c r="A47" s="36"/>
      <c r="B47" s="36"/>
      <c r="C47" s="36"/>
      <c r="D47" s="36" t="s">
        <v>121</v>
      </c>
      <c r="E47" s="36"/>
      <c r="F47" s="37">
        <v>44566</v>
      </c>
      <c r="G47" s="36"/>
      <c r="H47" s="36" t="s">
        <v>146</v>
      </c>
      <c r="I47" s="36"/>
      <c r="J47" s="36" t="s">
        <v>220</v>
      </c>
      <c r="K47" s="36"/>
      <c r="L47" s="36" t="s">
        <v>266</v>
      </c>
      <c r="M47" s="36"/>
      <c r="N47" s="38">
        <v>-250.34</v>
      </c>
    </row>
    <row r="48" spans="1:14" x14ac:dyDescent="0.25">
      <c r="A48" s="36"/>
      <c r="B48" s="36"/>
      <c r="C48" s="36"/>
      <c r="D48" s="36" t="s">
        <v>121</v>
      </c>
      <c r="E48" s="36"/>
      <c r="F48" s="37">
        <v>44566</v>
      </c>
      <c r="G48" s="36"/>
      <c r="H48" s="36" t="s">
        <v>147</v>
      </c>
      <c r="I48" s="36"/>
      <c r="J48" s="36" t="s">
        <v>221</v>
      </c>
      <c r="K48" s="36"/>
      <c r="L48" s="36"/>
      <c r="M48" s="36"/>
      <c r="N48" s="38">
        <v>-159.99</v>
      </c>
    </row>
    <row r="49" spans="1:14" x14ac:dyDescent="0.25">
      <c r="A49" s="36"/>
      <c r="B49" s="36"/>
      <c r="C49" s="36"/>
      <c r="D49" s="36" t="s">
        <v>121</v>
      </c>
      <c r="E49" s="36"/>
      <c r="F49" s="37">
        <v>44573</v>
      </c>
      <c r="G49" s="36"/>
      <c r="H49" s="36" t="s">
        <v>148</v>
      </c>
      <c r="I49" s="36"/>
      <c r="J49" s="36" t="s">
        <v>222</v>
      </c>
      <c r="K49" s="36"/>
      <c r="L49" s="36"/>
      <c r="M49" s="36"/>
      <c r="N49" s="38">
        <v>-7720</v>
      </c>
    </row>
    <row r="50" spans="1:14" x14ac:dyDescent="0.25">
      <c r="A50" s="36"/>
      <c r="B50" s="36"/>
      <c r="C50" s="36"/>
      <c r="D50" s="36" t="s">
        <v>121</v>
      </c>
      <c r="E50" s="36"/>
      <c r="F50" s="37">
        <v>44573</v>
      </c>
      <c r="G50" s="36"/>
      <c r="H50" s="36" t="s">
        <v>149</v>
      </c>
      <c r="I50" s="36"/>
      <c r="J50" s="36" t="s">
        <v>223</v>
      </c>
      <c r="K50" s="36"/>
      <c r="L50" s="36"/>
      <c r="M50" s="36"/>
      <c r="N50" s="38">
        <v>-510</v>
      </c>
    </row>
    <row r="51" spans="1:14" x14ac:dyDescent="0.25">
      <c r="A51" s="36"/>
      <c r="B51" s="36"/>
      <c r="C51" s="36"/>
      <c r="D51" s="36" t="s">
        <v>121</v>
      </c>
      <c r="E51" s="36"/>
      <c r="F51" s="37">
        <v>44573</v>
      </c>
      <c r="G51" s="36"/>
      <c r="H51" s="36" t="s">
        <v>150</v>
      </c>
      <c r="I51" s="36"/>
      <c r="J51" s="36" t="s">
        <v>217</v>
      </c>
      <c r="K51" s="36"/>
      <c r="L51" s="36"/>
      <c r="M51" s="36"/>
      <c r="N51" s="38">
        <v>-403.25</v>
      </c>
    </row>
    <row r="52" spans="1:14" x14ac:dyDescent="0.25">
      <c r="A52" s="36"/>
      <c r="B52" s="36"/>
      <c r="C52" s="36"/>
      <c r="D52" s="36" t="s">
        <v>121</v>
      </c>
      <c r="E52" s="36"/>
      <c r="F52" s="37">
        <v>44573</v>
      </c>
      <c r="G52" s="36"/>
      <c r="H52" s="36" t="s">
        <v>151</v>
      </c>
      <c r="I52" s="36"/>
      <c r="J52" s="36" t="s">
        <v>224</v>
      </c>
      <c r="K52" s="36"/>
      <c r="L52" s="36"/>
      <c r="M52" s="36"/>
      <c r="N52" s="38">
        <v>-1025.74</v>
      </c>
    </row>
    <row r="53" spans="1:14" x14ac:dyDescent="0.25">
      <c r="A53" s="36"/>
      <c r="B53" s="36"/>
      <c r="C53" s="36"/>
      <c r="D53" s="36" t="s">
        <v>121</v>
      </c>
      <c r="E53" s="36"/>
      <c r="F53" s="37">
        <v>44573</v>
      </c>
      <c r="G53" s="36"/>
      <c r="H53" s="36" t="s">
        <v>152</v>
      </c>
      <c r="I53" s="36"/>
      <c r="J53" s="36" t="s">
        <v>203</v>
      </c>
      <c r="K53" s="36"/>
      <c r="L53" s="36"/>
      <c r="M53" s="36"/>
      <c r="N53" s="38">
        <v>-2641.82</v>
      </c>
    </row>
    <row r="54" spans="1:14" x14ac:dyDescent="0.25">
      <c r="A54" s="36"/>
      <c r="B54" s="36"/>
      <c r="C54" s="36"/>
      <c r="D54" s="36" t="s">
        <v>121</v>
      </c>
      <c r="E54" s="36"/>
      <c r="F54" s="37">
        <v>44573</v>
      </c>
      <c r="G54" s="36"/>
      <c r="H54" s="36" t="s">
        <v>153</v>
      </c>
      <c r="I54" s="36"/>
      <c r="J54" s="36" t="s">
        <v>225</v>
      </c>
      <c r="K54" s="36"/>
      <c r="L54" s="36"/>
      <c r="M54" s="36"/>
      <c r="N54" s="38">
        <v>-200</v>
      </c>
    </row>
    <row r="55" spans="1:14" x14ac:dyDescent="0.25">
      <c r="A55" s="36"/>
      <c r="B55" s="36"/>
      <c r="C55" s="36"/>
      <c r="D55" s="36" t="s">
        <v>121</v>
      </c>
      <c r="E55" s="36"/>
      <c r="F55" s="37">
        <v>44573</v>
      </c>
      <c r="G55" s="36"/>
      <c r="H55" s="36" t="s">
        <v>154</v>
      </c>
      <c r="I55" s="36"/>
      <c r="J55" s="36" t="s">
        <v>226</v>
      </c>
      <c r="K55" s="36"/>
      <c r="L55" s="36"/>
      <c r="M55" s="36"/>
      <c r="N55" s="38">
        <v>-115</v>
      </c>
    </row>
    <row r="56" spans="1:14" x14ac:dyDescent="0.25">
      <c r="A56" s="36"/>
      <c r="B56" s="36"/>
      <c r="C56" s="36"/>
      <c r="D56" s="36" t="s">
        <v>121</v>
      </c>
      <c r="E56" s="36"/>
      <c r="F56" s="37">
        <v>44573</v>
      </c>
      <c r="G56" s="36"/>
      <c r="H56" s="36" t="s">
        <v>155</v>
      </c>
      <c r="I56" s="36"/>
      <c r="J56" s="36" t="s">
        <v>227</v>
      </c>
      <c r="K56" s="36"/>
      <c r="L56" s="36" t="s">
        <v>267</v>
      </c>
      <c r="M56" s="36"/>
      <c r="N56" s="38">
        <v>-139.34</v>
      </c>
    </row>
    <row r="57" spans="1:14" x14ac:dyDescent="0.25">
      <c r="A57" s="36"/>
      <c r="B57" s="36"/>
      <c r="C57" s="36"/>
      <c r="D57" s="36" t="s">
        <v>121</v>
      </c>
      <c r="E57" s="36"/>
      <c r="F57" s="37">
        <v>44573</v>
      </c>
      <c r="G57" s="36"/>
      <c r="H57" s="36" t="s">
        <v>156</v>
      </c>
      <c r="I57" s="36"/>
      <c r="J57" s="36" t="s">
        <v>228</v>
      </c>
      <c r="K57" s="36"/>
      <c r="L57" s="36" t="s">
        <v>268</v>
      </c>
      <c r="M57" s="36"/>
      <c r="N57" s="38">
        <v>-144.5</v>
      </c>
    </row>
    <row r="58" spans="1:14" x14ac:dyDescent="0.25">
      <c r="A58" s="36"/>
      <c r="B58" s="36"/>
      <c r="C58" s="36"/>
      <c r="D58" s="36" t="s">
        <v>121</v>
      </c>
      <c r="E58" s="36"/>
      <c r="F58" s="37">
        <v>44588</v>
      </c>
      <c r="G58" s="36"/>
      <c r="H58" s="36" t="s">
        <v>157</v>
      </c>
      <c r="I58" s="36"/>
      <c r="J58" s="36" t="s">
        <v>229</v>
      </c>
      <c r="K58" s="36"/>
      <c r="L58" s="36"/>
      <c r="M58" s="36"/>
      <c r="N58" s="38">
        <v>-638.02</v>
      </c>
    </row>
    <row r="59" spans="1:14" x14ac:dyDescent="0.25">
      <c r="A59" s="36"/>
      <c r="B59" s="36"/>
      <c r="C59" s="36"/>
      <c r="D59" s="36" t="s">
        <v>121</v>
      </c>
      <c r="E59" s="36"/>
      <c r="F59" s="37">
        <v>44588</v>
      </c>
      <c r="G59" s="36"/>
      <c r="H59" s="36" t="s">
        <v>158</v>
      </c>
      <c r="I59" s="36"/>
      <c r="J59" s="36" t="s">
        <v>230</v>
      </c>
      <c r="K59" s="36"/>
      <c r="L59" s="36"/>
      <c r="M59" s="36"/>
      <c r="N59" s="38">
        <v>-307.2</v>
      </c>
    </row>
    <row r="60" spans="1:14" x14ac:dyDescent="0.25">
      <c r="A60" s="36"/>
      <c r="B60" s="36"/>
      <c r="C60" s="36"/>
      <c r="D60" s="36" t="s">
        <v>121</v>
      </c>
      <c r="E60" s="36"/>
      <c r="F60" s="37">
        <v>44588</v>
      </c>
      <c r="G60" s="36"/>
      <c r="H60" s="36" t="s">
        <v>159</v>
      </c>
      <c r="I60" s="36"/>
      <c r="J60" s="36" t="s">
        <v>231</v>
      </c>
      <c r="K60" s="36"/>
      <c r="L60" s="36"/>
      <c r="M60" s="36"/>
      <c r="N60" s="38">
        <v>-152</v>
      </c>
    </row>
    <row r="61" spans="1:14" x14ac:dyDescent="0.25">
      <c r="A61" s="36"/>
      <c r="B61" s="36"/>
      <c r="C61" s="36"/>
      <c r="D61" s="36" t="s">
        <v>121</v>
      </c>
      <c r="E61" s="36"/>
      <c r="F61" s="37">
        <v>44588</v>
      </c>
      <c r="G61" s="36"/>
      <c r="H61" s="36" t="s">
        <v>160</v>
      </c>
      <c r="I61" s="36"/>
      <c r="J61" s="36" t="s">
        <v>232</v>
      </c>
      <c r="K61" s="36"/>
      <c r="L61" s="36"/>
      <c r="M61" s="36"/>
      <c r="N61" s="38">
        <v>-489.25</v>
      </c>
    </row>
    <row r="62" spans="1:14" x14ac:dyDescent="0.25">
      <c r="A62" s="36"/>
      <c r="B62" s="36"/>
      <c r="C62" s="36"/>
      <c r="D62" s="36" t="s">
        <v>121</v>
      </c>
      <c r="E62" s="36"/>
      <c r="F62" s="37">
        <v>44588</v>
      </c>
      <c r="G62" s="36"/>
      <c r="H62" s="36" t="s">
        <v>161</v>
      </c>
      <c r="I62" s="36"/>
      <c r="J62" s="36" t="s">
        <v>213</v>
      </c>
      <c r="K62" s="36"/>
      <c r="L62" s="36"/>
      <c r="M62" s="36"/>
      <c r="N62" s="38">
        <v>-918.06</v>
      </c>
    </row>
    <row r="63" spans="1:14" x14ac:dyDescent="0.25">
      <c r="A63" s="36"/>
      <c r="B63" s="36"/>
      <c r="C63" s="36"/>
      <c r="D63" s="36" t="s">
        <v>121</v>
      </c>
      <c r="E63" s="36"/>
      <c r="F63" s="37">
        <v>44588</v>
      </c>
      <c r="G63" s="36"/>
      <c r="H63" s="36" t="s">
        <v>162</v>
      </c>
      <c r="I63" s="36"/>
      <c r="J63" s="36" t="s">
        <v>233</v>
      </c>
      <c r="K63" s="36"/>
      <c r="L63" s="36" t="s">
        <v>269</v>
      </c>
      <c r="M63" s="36"/>
      <c r="N63" s="38">
        <v>-566</v>
      </c>
    </row>
    <row r="64" spans="1:14" x14ac:dyDescent="0.25">
      <c r="A64" s="36"/>
      <c r="B64" s="36"/>
      <c r="C64" s="36"/>
      <c r="D64" s="36" t="s">
        <v>121</v>
      </c>
      <c r="E64" s="36"/>
      <c r="F64" s="37">
        <v>44588</v>
      </c>
      <c r="G64" s="36"/>
      <c r="H64" s="36" t="s">
        <v>163</v>
      </c>
      <c r="I64" s="36"/>
      <c r="J64" s="36" t="s">
        <v>221</v>
      </c>
      <c r="K64" s="36"/>
      <c r="L64" s="36"/>
      <c r="M64" s="36"/>
      <c r="N64" s="38">
        <v>-168.3</v>
      </c>
    </row>
    <row r="65" spans="1:14" x14ac:dyDescent="0.25">
      <c r="A65" s="36"/>
      <c r="B65" s="36"/>
      <c r="C65" s="36"/>
      <c r="D65" s="36" t="s">
        <v>121</v>
      </c>
      <c r="E65" s="36"/>
      <c r="F65" s="37">
        <v>44588</v>
      </c>
      <c r="G65" s="36"/>
      <c r="H65" s="36" t="s">
        <v>164</v>
      </c>
      <c r="I65" s="36"/>
      <c r="J65" s="36" t="s">
        <v>226</v>
      </c>
      <c r="K65" s="36"/>
      <c r="L65" s="36"/>
      <c r="M65" s="36"/>
      <c r="N65" s="38">
        <v>-141.1</v>
      </c>
    </row>
    <row r="66" spans="1:14" x14ac:dyDescent="0.25">
      <c r="A66" s="36"/>
      <c r="B66" s="36"/>
      <c r="C66" s="36"/>
      <c r="D66" s="36" t="s">
        <v>121</v>
      </c>
      <c r="E66" s="36"/>
      <c r="F66" s="37">
        <v>44588</v>
      </c>
      <c r="G66" s="36"/>
      <c r="H66" s="36" t="s">
        <v>165</v>
      </c>
      <c r="I66" s="36"/>
      <c r="J66" s="36" t="s">
        <v>234</v>
      </c>
      <c r="K66" s="36"/>
      <c r="L66" s="36"/>
      <c r="M66" s="36"/>
      <c r="N66" s="38">
        <v>-281.35000000000002</v>
      </c>
    </row>
    <row r="67" spans="1:14" x14ac:dyDescent="0.25">
      <c r="A67" s="36"/>
      <c r="B67" s="36"/>
      <c r="C67" s="36"/>
      <c r="D67" s="36" t="s">
        <v>121</v>
      </c>
      <c r="E67" s="36"/>
      <c r="F67" s="37">
        <v>44588</v>
      </c>
      <c r="G67" s="36"/>
      <c r="H67" s="36" t="s">
        <v>166</v>
      </c>
      <c r="I67" s="36"/>
      <c r="J67" s="36" t="s">
        <v>235</v>
      </c>
      <c r="K67" s="36"/>
      <c r="L67" s="36"/>
      <c r="M67" s="36"/>
      <c r="N67" s="38">
        <v>-116.63</v>
      </c>
    </row>
    <row r="68" spans="1:14" x14ac:dyDescent="0.25">
      <c r="A68" s="36"/>
      <c r="B68" s="36"/>
      <c r="C68" s="36"/>
      <c r="D68" s="36" t="s">
        <v>121</v>
      </c>
      <c r="E68" s="36"/>
      <c r="F68" s="37">
        <v>44588</v>
      </c>
      <c r="G68" s="36"/>
      <c r="H68" s="36" t="s">
        <v>167</v>
      </c>
      <c r="I68" s="36"/>
      <c r="J68" s="36" t="s">
        <v>236</v>
      </c>
      <c r="K68" s="36"/>
      <c r="L68" s="36" t="s">
        <v>270</v>
      </c>
      <c r="M68" s="36"/>
      <c r="N68" s="38">
        <v>0</v>
      </c>
    </row>
    <row r="69" spans="1:14" x14ac:dyDescent="0.25">
      <c r="A69" s="36"/>
      <c r="B69" s="36"/>
      <c r="C69" s="36"/>
      <c r="D69" s="36" t="s">
        <v>121</v>
      </c>
      <c r="E69" s="36"/>
      <c r="F69" s="37">
        <v>44588</v>
      </c>
      <c r="G69" s="36"/>
      <c r="H69" s="36" t="s">
        <v>168</v>
      </c>
      <c r="I69" s="36"/>
      <c r="J69" s="36" t="s">
        <v>218</v>
      </c>
      <c r="K69" s="36"/>
      <c r="L69" s="36"/>
      <c r="M69" s="36"/>
      <c r="N69" s="38">
        <v>-59</v>
      </c>
    </row>
    <row r="70" spans="1:14" x14ac:dyDescent="0.25">
      <c r="A70" s="36"/>
      <c r="B70" s="36"/>
      <c r="C70" s="36"/>
      <c r="D70" s="36" t="s">
        <v>120</v>
      </c>
      <c r="E70" s="36"/>
      <c r="F70" s="37">
        <v>44592</v>
      </c>
      <c r="G70" s="36"/>
      <c r="H70" s="36" t="s">
        <v>169</v>
      </c>
      <c r="I70" s="36"/>
      <c r="J70" s="36" t="s">
        <v>237</v>
      </c>
      <c r="K70" s="36"/>
      <c r="L70" s="36" t="s">
        <v>271</v>
      </c>
      <c r="M70" s="36"/>
      <c r="N70" s="38">
        <v>-389.68</v>
      </c>
    </row>
    <row r="71" spans="1:14" x14ac:dyDescent="0.25">
      <c r="A71" s="36"/>
      <c r="B71" s="36"/>
      <c r="C71" s="36"/>
      <c r="D71" s="36" t="s">
        <v>121</v>
      </c>
      <c r="E71" s="36"/>
      <c r="F71" s="37">
        <v>44588</v>
      </c>
      <c r="G71" s="36"/>
      <c r="H71" s="36" t="s">
        <v>170</v>
      </c>
      <c r="I71" s="36"/>
      <c r="J71" s="36" t="s">
        <v>238</v>
      </c>
      <c r="K71" s="36"/>
      <c r="L71" s="36"/>
      <c r="M71" s="36"/>
      <c r="N71" s="38">
        <v>-1487.62</v>
      </c>
    </row>
    <row r="72" spans="1:14" x14ac:dyDescent="0.25">
      <c r="A72" s="36"/>
      <c r="B72" s="36"/>
      <c r="C72" s="36"/>
      <c r="D72" s="36" t="s">
        <v>121</v>
      </c>
      <c r="E72" s="36"/>
      <c r="F72" s="37">
        <v>44588</v>
      </c>
      <c r="G72" s="36"/>
      <c r="H72" s="36" t="s">
        <v>171</v>
      </c>
      <c r="I72" s="36"/>
      <c r="J72" s="36" t="s">
        <v>236</v>
      </c>
      <c r="K72" s="36"/>
      <c r="L72" s="36"/>
      <c r="M72" s="36"/>
      <c r="N72" s="38">
        <v>-953.12</v>
      </c>
    </row>
    <row r="73" spans="1:14" x14ac:dyDescent="0.25">
      <c r="A73" s="36"/>
      <c r="B73" s="36"/>
      <c r="C73" s="36"/>
      <c r="D73" s="36" t="s">
        <v>122</v>
      </c>
      <c r="E73" s="36"/>
      <c r="F73" s="37">
        <v>44592</v>
      </c>
      <c r="G73" s="36"/>
      <c r="H73" s="36" t="s">
        <v>172</v>
      </c>
      <c r="I73" s="36"/>
      <c r="J73" s="36" t="s">
        <v>239</v>
      </c>
      <c r="K73" s="36"/>
      <c r="L73" s="36"/>
      <c r="M73" s="36"/>
      <c r="N73" s="38">
        <v>-1558.72</v>
      </c>
    </row>
    <row r="74" spans="1:14" x14ac:dyDescent="0.25">
      <c r="A74" s="36"/>
      <c r="B74" s="36"/>
      <c r="C74" s="36"/>
      <c r="D74" s="36" t="s">
        <v>121</v>
      </c>
      <c r="E74" s="36"/>
      <c r="F74" s="37">
        <v>44595</v>
      </c>
      <c r="G74" s="36"/>
      <c r="H74" s="36" t="s">
        <v>173</v>
      </c>
      <c r="I74" s="36"/>
      <c r="J74" s="36" t="s">
        <v>211</v>
      </c>
      <c r="K74" s="36"/>
      <c r="L74" s="36" t="s">
        <v>266</v>
      </c>
      <c r="M74" s="36"/>
      <c r="N74" s="38">
        <v>-367.91</v>
      </c>
    </row>
    <row r="75" spans="1:14" x14ac:dyDescent="0.25">
      <c r="A75" s="36"/>
      <c r="B75" s="36"/>
      <c r="C75" s="36"/>
      <c r="D75" s="36" t="s">
        <v>121</v>
      </c>
      <c r="E75" s="36"/>
      <c r="F75" s="37">
        <v>44595</v>
      </c>
      <c r="G75" s="36"/>
      <c r="H75" s="36" t="s">
        <v>174</v>
      </c>
      <c r="I75" s="36"/>
      <c r="J75" s="36" t="s">
        <v>240</v>
      </c>
      <c r="K75" s="36"/>
      <c r="L75" s="36"/>
      <c r="M75" s="36"/>
      <c r="N75" s="38">
        <v>-550</v>
      </c>
    </row>
    <row r="76" spans="1:14" x14ac:dyDescent="0.25">
      <c r="A76" s="36"/>
      <c r="B76" s="36"/>
      <c r="C76" s="36"/>
      <c r="D76" s="36" t="s">
        <v>121</v>
      </c>
      <c r="E76" s="36"/>
      <c r="F76" s="37">
        <v>44595</v>
      </c>
      <c r="G76" s="36"/>
      <c r="H76" s="36" t="s">
        <v>175</v>
      </c>
      <c r="I76" s="36"/>
      <c r="J76" s="36" t="s">
        <v>230</v>
      </c>
      <c r="K76" s="36"/>
      <c r="L76" s="36"/>
      <c r="M76" s="36"/>
      <c r="N76" s="38">
        <v>-72.73</v>
      </c>
    </row>
    <row r="77" spans="1:14" x14ac:dyDescent="0.25">
      <c r="A77" s="36"/>
      <c r="B77" s="36"/>
      <c r="C77" s="36"/>
      <c r="D77" s="36" t="s">
        <v>121</v>
      </c>
      <c r="E77" s="36"/>
      <c r="F77" s="37">
        <v>44595</v>
      </c>
      <c r="G77" s="36"/>
      <c r="H77" s="36" t="s">
        <v>176</v>
      </c>
      <c r="I77" s="36"/>
      <c r="J77" s="36" t="s">
        <v>241</v>
      </c>
      <c r="K77" s="36"/>
      <c r="L77" s="36" t="s">
        <v>272</v>
      </c>
      <c r="M77" s="36"/>
      <c r="N77" s="38">
        <v>-7860.66</v>
      </c>
    </row>
    <row r="78" spans="1:14" x14ac:dyDescent="0.25">
      <c r="A78" s="36"/>
      <c r="B78" s="36"/>
      <c r="C78" s="36"/>
      <c r="D78" s="36" t="s">
        <v>121</v>
      </c>
      <c r="E78" s="36"/>
      <c r="F78" s="37">
        <v>44595</v>
      </c>
      <c r="G78" s="36"/>
      <c r="H78" s="36" t="s">
        <v>177</v>
      </c>
      <c r="I78" s="36"/>
      <c r="J78" s="36" t="s">
        <v>216</v>
      </c>
      <c r="K78" s="36"/>
      <c r="L78" s="36"/>
      <c r="M78" s="36"/>
      <c r="N78" s="38">
        <v>-330</v>
      </c>
    </row>
    <row r="79" spans="1:14" x14ac:dyDescent="0.25">
      <c r="A79" s="36"/>
      <c r="B79" s="36"/>
      <c r="C79" s="36"/>
      <c r="D79" s="36" t="s">
        <v>121</v>
      </c>
      <c r="E79" s="36"/>
      <c r="F79" s="37">
        <v>44595</v>
      </c>
      <c r="G79" s="36"/>
      <c r="H79" s="36" t="s">
        <v>178</v>
      </c>
      <c r="I79" s="36"/>
      <c r="J79" s="36" t="s">
        <v>242</v>
      </c>
      <c r="K79" s="36"/>
      <c r="L79" s="36" t="s">
        <v>270</v>
      </c>
      <c r="M79" s="36"/>
      <c r="N79" s="38">
        <v>0</v>
      </c>
    </row>
    <row r="80" spans="1:14" x14ac:dyDescent="0.25">
      <c r="A80" s="36"/>
      <c r="B80" s="36"/>
      <c r="C80" s="36"/>
      <c r="D80" s="36" t="s">
        <v>121</v>
      </c>
      <c r="E80" s="36"/>
      <c r="F80" s="37">
        <v>44595</v>
      </c>
      <c r="G80" s="36"/>
      <c r="H80" s="36" t="s">
        <v>179</v>
      </c>
      <c r="I80" s="36"/>
      <c r="J80" s="36" t="s">
        <v>243</v>
      </c>
      <c r="K80" s="36"/>
      <c r="L80" s="36"/>
      <c r="M80" s="36"/>
      <c r="N80" s="38">
        <v>-362.5</v>
      </c>
    </row>
    <row r="81" spans="1:14" x14ac:dyDescent="0.25">
      <c r="A81" s="36"/>
      <c r="B81" s="36"/>
      <c r="C81" s="36"/>
      <c r="D81" s="36" t="s">
        <v>121</v>
      </c>
      <c r="E81" s="36"/>
      <c r="F81" s="37">
        <v>44595</v>
      </c>
      <c r="G81" s="36"/>
      <c r="H81" s="36" t="s">
        <v>180</v>
      </c>
      <c r="I81" s="36"/>
      <c r="J81" s="36" t="s">
        <v>244</v>
      </c>
      <c r="K81" s="36"/>
      <c r="L81" s="36" t="s">
        <v>273</v>
      </c>
      <c r="M81" s="36"/>
      <c r="N81" s="38">
        <v>-40</v>
      </c>
    </row>
    <row r="82" spans="1:14" x14ac:dyDescent="0.25">
      <c r="A82" s="36"/>
      <c r="B82" s="36"/>
      <c r="C82" s="36"/>
      <c r="D82" s="36" t="s">
        <v>121</v>
      </c>
      <c r="E82" s="36"/>
      <c r="F82" s="37">
        <v>44595</v>
      </c>
      <c r="G82" s="36"/>
      <c r="H82" s="36" t="s">
        <v>181</v>
      </c>
      <c r="I82" s="36"/>
      <c r="J82" s="36" t="s">
        <v>223</v>
      </c>
      <c r="K82" s="36"/>
      <c r="L82" s="36"/>
      <c r="M82" s="36"/>
      <c r="N82" s="38">
        <v>-160</v>
      </c>
    </row>
    <row r="83" spans="1:14" x14ac:dyDescent="0.25">
      <c r="A83" s="36"/>
      <c r="B83" s="36"/>
      <c r="C83" s="36"/>
      <c r="D83" s="36" t="s">
        <v>121</v>
      </c>
      <c r="E83" s="36"/>
      <c r="F83" s="37">
        <v>44595</v>
      </c>
      <c r="G83" s="36"/>
      <c r="H83" s="36" t="s">
        <v>182</v>
      </c>
      <c r="I83" s="36"/>
      <c r="J83" s="36" t="s">
        <v>245</v>
      </c>
      <c r="K83" s="36"/>
      <c r="L83" s="36" t="s">
        <v>274</v>
      </c>
      <c r="M83" s="36"/>
      <c r="N83" s="38">
        <v>-83.01</v>
      </c>
    </row>
    <row r="84" spans="1:14" x14ac:dyDescent="0.25">
      <c r="A84" s="36"/>
      <c r="B84" s="36"/>
      <c r="C84" s="36"/>
      <c r="D84" s="36" t="s">
        <v>121</v>
      </c>
      <c r="E84" s="36"/>
      <c r="F84" s="37">
        <v>44595</v>
      </c>
      <c r="G84" s="36"/>
      <c r="H84" s="36" t="s">
        <v>183</v>
      </c>
      <c r="I84" s="36"/>
      <c r="J84" s="36" t="s">
        <v>246</v>
      </c>
      <c r="K84" s="36"/>
      <c r="L84" s="36" t="s">
        <v>275</v>
      </c>
      <c r="M84" s="36"/>
      <c r="N84" s="38">
        <v>-100</v>
      </c>
    </row>
    <row r="85" spans="1:14" x14ac:dyDescent="0.25">
      <c r="A85" s="36"/>
      <c r="B85" s="36"/>
      <c r="C85" s="36"/>
      <c r="D85" s="36" t="s">
        <v>121</v>
      </c>
      <c r="E85" s="36"/>
      <c r="F85" s="37">
        <v>44595</v>
      </c>
      <c r="G85" s="36"/>
      <c r="H85" s="36" t="s">
        <v>184</v>
      </c>
      <c r="I85" s="36"/>
      <c r="J85" s="36" t="s">
        <v>247</v>
      </c>
      <c r="K85" s="36"/>
      <c r="L85" s="36"/>
      <c r="M85" s="36"/>
      <c r="N85" s="38">
        <v>-11.58</v>
      </c>
    </row>
    <row r="86" spans="1:14" x14ac:dyDescent="0.25">
      <c r="A86" s="36"/>
      <c r="B86" s="36"/>
      <c r="C86" s="36"/>
      <c r="D86" s="36" t="s">
        <v>121</v>
      </c>
      <c r="E86" s="36"/>
      <c r="F86" s="37">
        <v>44595</v>
      </c>
      <c r="G86" s="36"/>
      <c r="H86" s="36" t="s">
        <v>185</v>
      </c>
      <c r="I86" s="36"/>
      <c r="J86" s="36" t="s">
        <v>242</v>
      </c>
      <c r="K86" s="36"/>
      <c r="L86" s="36"/>
      <c r="M86" s="36"/>
      <c r="N86" s="38">
        <v>-2162.94</v>
      </c>
    </row>
    <row r="87" spans="1:14" x14ac:dyDescent="0.25">
      <c r="A87" s="36"/>
      <c r="B87" s="36"/>
      <c r="C87" s="36"/>
      <c r="D87" s="36" t="s">
        <v>121</v>
      </c>
      <c r="E87" s="36"/>
      <c r="F87" s="37">
        <v>44596</v>
      </c>
      <c r="G87" s="36"/>
      <c r="H87" s="36" t="s">
        <v>186</v>
      </c>
      <c r="I87" s="36"/>
      <c r="J87" s="36" t="s">
        <v>248</v>
      </c>
      <c r="K87" s="36"/>
      <c r="L87" s="36"/>
      <c r="M87" s="36"/>
      <c r="N87" s="38">
        <v>-15000</v>
      </c>
    </row>
    <row r="88" spans="1:14" x14ac:dyDescent="0.25">
      <c r="A88" s="36"/>
      <c r="B88" s="36"/>
      <c r="C88" s="36"/>
      <c r="D88" s="36" t="s">
        <v>121</v>
      </c>
      <c r="E88" s="36"/>
      <c r="F88" s="37">
        <v>44601</v>
      </c>
      <c r="G88" s="36"/>
      <c r="H88" s="36" t="s">
        <v>187</v>
      </c>
      <c r="I88" s="36"/>
      <c r="J88" s="36" t="s">
        <v>220</v>
      </c>
      <c r="K88" s="36"/>
      <c r="L88" s="36" t="s">
        <v>266</v>
      </c>
      <c r="M88" s="36"/>
      <c r="N88" s="38">
        <v>-173.16</v>
      </c>
    </row>
    <row r="89" spans="1:14" x14ac:dyDescent="0.25">
      <c r="A89" s="36"/>
      <c r="B89" s="36"/>
      <c r="C89" s="36"/>
      <c r="D89" s="36" t="s">
        <v>121</v>
      </c>
      <c r="E89" s="36"/>
      <c r="F89" s="37">
        <v>44601</v>
      </c>
      <c r="G89" s="36"/>
      <c r="H89" s="36" t="s">
        <v>187</v>
      </c>
      <c r="I89" s="36"/>
      <c r="J89" s="36" t="s">
        <v>249</v>
      </c>
      <c r="K89" s="36"/>
      <c r="L89" s="36" t="s">
        <v>270</v>
      </c>
      <c r="M89" s="36"/>
      <c r="N89" s="38">
        <v>0</v>
      </c>
    </row>
    <row r="90" spans="1:14" x14ac:dyDescent="0.25">
      <c r="A90" s="36"/>
      <c r="B90" s="36"/>
      <c r="C90" s="36"/>
      <c r="D90" s="36" t="s">
        <v>121</v>
      </c>
      <c r="E90" s="36"/>
      <c r="F90" s="37">
        <v>44601</v>
      </c>
      <c r="G90" s="36"/>
      <c r="H90" s="36" t="s">
        <v>188</v>
      </c>
      <c r="I90" s="36"/>
      <c r="J90" s="36" t="s">
        <v>230</v>
      </c>
      <c r="K90" s="36"/>
      <c r="L90" s="36"/>
      <c r="M90" s="36"/>
      <c r="N90" s="38">
        <v>-117.07</v>
      </c>
    </row>
    <row r="91" spans="1:14" x14ac:dyDescent="0.25">
      <c r="A91" s="36"/>
      <c r="B91" s="36"/>
      <c r="C91" s="36"/>
      <c r="D91" s="36" t="s">
        <v>121</v>
      </c>
      <c r="E91" s="36"/>
      <c r="F91" s="37">
        <v>44601</v>
      </c>
      <c r="G91" s="36"/>
      <c r="H91" s="36" t="s">
        <v>189</v>
      </c>
      <c r="I91" s="36"/>
      <c r="J91" s="36" t="s">
        <v>221</v>
      </c>
      <c r="K91" s="36"/>
      <c r="L91" s="36"/>
      <c r="M91" s="36"/>
      <c r="N91" s="38">
        <v>-45.78</v>
      </c>
    </row>
    <row r="92" spans="1:14" x14ac:dyDescent="0.25">
      <c r="A92" s="36"/>
      <c r="B92" s="36"/>
      <c r="C92" s="36"/>
      <c r="D92" s="36" t="s">
        <v>121</v>
      </c>
      <c r="E92" s="36"/>
      <c r="F92" s="37">
        <v>44601</v>
      </c>
      <c r="G92" s="36"/>
      <c r="H92" s="36" t="s">
        <v>190</v>
      </c>
      <c r="I92" s="36"/>
      <c r="J92" s="36" t="s">
        <v>250</v>
      </c>
      <c r="K92" s="36"/>
      <c r="L92" s="36" t="s">
        <v>276</v>
      </c>
      <c r="M92" s="36"/>
      <c r="N92" s="38">
        <v>-3059</v>
      </c>
    </row>
    <row r="93" spans="1:14" x14ac:dyDescent="0.25">
      <c r="A93" s="36"/>
      <c r="B93" s="36"/>
      <c r="C93" s="36"/>
      <c r="D93" s="36" t="s">
        <v>121</v>
      </c>
      <c r="E93" s="36"/>
      <c r="F93" s="37">
        <v>44601</v>
      </c>
      <c r="G93" s="36"/>
      <c r="H93" s="36" t="s">
        <v>191</v>
      </c>
      <c r="I93" s="36"/>
      <c r="J93" s="36" t="s">
        <v>227</v>
      </c>
      <c r="K93" s="36"/>
      <c r="L93" s="36" t="s">
        <v>267</v>
      </c>
      <c r="M93" s="36"/>
      <c r="N93" s="38">
        <v>-176.04</v>
      </c>
    </row>
    <row r="94" spans="1:14" x14ac:dyDescent="0.25">
      <c r="A94" s="36"/>
      <c r="B94" s="36"/>
      <c r="C94" s="36"/>
      <c r="D94" s="36" t="s">
        <v>121</v>
      </c>
      <c r="E94" s="36"/>
      <c r="F94" s="37">
        <v>44601</v>
      </c>
      <c r="G94" s="36"/>
      <c r="H94" s="36" t="s">
        <v>192</v>
      </c>
      <c r="I94" s="36"/>
      <c r="J94" s="36" t="s">
        <v>249</v>
      </c>
      <c r="K94" s="36"/>
      <c r="L94" s="36"/>
      <c r="M94" s="36"/>
      <c r="N94" s="38">
        <v>-250</v>
      </c>
    </row>
    <row r="95" spans="1:14" x14ac:dyDescent="0.25">
      <c r="A95" s="36"/>
      <c r="B95" s="36"/>
      <c r="C95" s="36"/>
      <c r="D95" s="36" t="s">
        <v>121</v>
      </c>
      <c r="E95" s="36"/>
      <c r="F95" s="37">
        <v>44601</v>
      </c>
      <c r="G95" s="36"/>
      <c r="H95" s="36" t="s">
        <v>193</v>
      </c>
      <c r="I95" s="36"/>
      <c r="J95" s="36" t="s">
        <v>245</v>
      </c>
      <c r="K95" s="36"/>
      <c r="L95" s="36" t="s">
        <v>277</v>
      </c>
      <c r="M95" s="36"/>
      <c r="N95" s="38">
        <v>0</v>
      </c>
    </row>
    <row r="96" spans="1:14" ht="15.75" thickBot="1" x14ac:dyDescent="0.3">
      <c r="A96" s="36"/>
      <c r="B96" s="36"/>
      <c r="C96" s="36"/>
      <c r="D96" s="36" t="s">
        <v>121</v>
      </c>
      <c r="E96" s="36"/>
      <c r="F96" s="37">
        <v>44601</v>
      </c>
      <c r="G96" s="36"/>
      <c r="H96" s="36" t="s">
        <v>194</v>
      </c>
      <c r="I96" s="36"/>
      <c r="J96" s="36" t="s">
        <v>245</v>
      </c>
      <c r="K96" s="36"/>
      <c r="L96" s="36" t="s">
        <v>278</v>
      </c>
      <c r="M96" s="36"/>
      <c r="N96" s="39">
        <v>-280</v>
      </c>
    </row>
    <row r="97" spans="1:14" s="26" customFormat="1" ht="12" thickBot="1" x14ac:dyDescent="0.25">
      <c r="A97" s="20" t="s">
        <v>117</v>
      </c>
      <c r="B97" s="20"/>
      <c r="C97" s="20"/>
      <c r="D97" s="20"/>
      <c r="E97" s="20"/>
      <c r="F97" s="40"/>
      <c r="G97" s="20"/>
      <c r="H97" s="20"/>
      <c r="I97" s="20"/>
      <c r="J97" s="20"/>
      <c r="K97" s="20"/>
      <c r="L97" s="20"/>
      <c r="M97" s="20"/>
      <c r="N97" s="25">
        <f>ROUND(SUM(N2:N96),5)</f>
        <v>-4948.41</v>
      </c>
    </row>
    <row r="98" spans="1:14" ht="15.75" thickTop="1" x14ac:dyDescent="0.25"/>
  </sheetData>
  <pageMargins left="0.7" right="0.7" top="0.75" bottom="0.75" header="0.1" footer="0.3"/>
  <pageSetup orientation="portrait" r:id="rId1"/>
  <headerFooter>
    <oddHeader>&amp;L&amp;"Arial,Bold"&amp;8 1:37 PM
&amp;"Arial,Bold"&amp;8 02/08/22
&amp;"Arial,Bold"&amp;8 Accrual Basis&amp;C&amp;"Arial,Bold"&amp;12 Nederland Fire Protection District
&amp;"Arial,Bold"&amp;14 Check Register
&amp;"Arial,Bold"&amp;10 January through December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7F95-FAEF-4FDC-9DFD-C968E6AE202C}">
  <dimension ref="A1:E48"/>
  <sheetViews>
    <sheetView topLeftCell="A31" workbookViewId="0">
      <selection activeCell="D49" sqref="D49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</cols>
  <sheetData>
    <row r="1" spans="1:5" ht="15.75" x14ac:dyDescent="0.25">
      <c r="A1" s="1"/>
      <c r="B1" s="1"/>
      <c r="C1" s="1"/>
      <c r="D1" s="2" t="s">
        <v>0</v>
      </c>
      <c r="E1" s="1"/>
    </row>
    <row r="2" spans="1:5" ht="15.75" x14ac:dyDescent="0.25">
      <c r="A2" s="1"/>
      <c r="B2" s="1"/>
      <c r="C2" s="1"/>
      <c r="D2" s="3">
        <v>44592</v>
      </c>
      <c r="E2" s="1"/>
    </row>
    <row r="3" spans="1:5" ht="15.75" x14ac:dyDescent="0.25">
      <c r="A3" s="1"/>
      <c r="B3" s="1"/>
      <c r="C3" s="1"/>
      <c r="D3" s="2"/>
      <c r="E3" s="1"/>
    </row>
    <row r="4" spans="1:5" ht="15.75" x14ac:dyDescent="0.25">
      <c r="A4" s="1"/>
      <c r="B4" s="1"/>
      <c r="C4" s="1"/>
      <c r="D4" s="4" t="s">
        <v>1</v>
      </c>
      <c r="E4" s="1"/>
    </row>
    <row r="5" spans="1:5" ht="15.75" x14ac:dyDescent="0.25">
      <c r="A5" s="1"/>
      <c r="B5" s="1"/>
      <c r="C5" s="1"/>
      <c r="D5" s="2"/>
      <c r="E5" s="1"/>
    </row>
    <row r="6" spans="1:5" ht="15.75" x14ac:dyDescent="0.25">
      <c r="A6" s="1" t="s">
        <v>2</v>
      </c>
      <c r="B6" s="1"/>
      <c r="C6" s="1"/>
      <c r="D6" s="2">
        <v>328429.08</v>
      </c>
      <c r="E6" s="1"/>
    </row>
    <row r="7" spans="1:5" ht="15.75" x14ac:dyDescent="0.25">
      <c r="A7" s="1" t="s">
        <v>3</v>
      </c>
      <c r="B7" s="1"/>
      <c r="C7" s="1"/>
      <c r="D7" s="2">
        <v>31084.1</v>
      </c>
      <c r="E7" s="1"/>
    </row>
    <row r="8" spans="1:5" ht="16.5" thickBot="1" x14ac:dyDescent="0.3">
      <c r="A8" s="1" t="s">
        <v>4</v>
      </c>
      <c r="B8" s="1"/>
      <c r="C8" s="1"/>
      <c r="D8" s="5">
        <v>6580.28</v>
      </c>
      <c r="E8" s="1"/>
    </row>
    <row r="9" spans="1:5" ht="15.75" x14ac:dyDescent="0.25">
      <c r="A9" s="1" t="s">
        <v>5</v>
      </c>
      <c r="B9" s="1"/>
      <c r="C9" s="1"/>
      <c r="D9" s="2">
        <f>SUM(D6:D8)</f>
        <v>366093.46</v>
      </c>
      <c r="E9" s="1"/>
    </row>
    <row r="10" spans="1:5" ht="15.75" x14ac:dyDescent="0.25">
      <c r="A10" s="1"/>
      <c r="B10" s="1"/>
      <c r="C10" s="1"/>
      <c r="D10" s="2"/>
      <c r="E10" s="1"/>
    </row>
    <row r="11" spans="1:5" ht="15.75" x14ac:dyDescent="0.25">
      <c r="A11" s="1"/>
      <c r="B11" s="1"/>
      <c r="C11" s="1"/>
      <c r="D11" s="2"/>
      <c r="E11" s="1"/>
    </row>
    <row r="12" spans="1:5" ht="15.75" x14ac:dyDescent="0.25">
      <c r="A12" s="1" t="s">
        <v>4</v>
      </c>
      <c r="B12" s="1"/>
      <c r="C12" s="1"/>
      <c r="D12" s="2">
        <v>6579.55</v>
      </c>
      <c r="E12" s="1"/>
    </row>
    <row r="13" spans="1:5" ht="15.75" x14ac:dyDescent="0.25">
      <c r="A13" s="1" t="s">
        <v>6</v>
      </c>
      <c r="B13" s="1"/>
      <c r="C13" s="1"/>
      <c r="D13" s="2">
        <v>20000</v>
      </c>
      <c r="E13" s="1"/>
    </row>
    <row r="14" spans="1:5" ht="15.75" x14ac:dyDescent="0.25">
      <c r="A14" s="1" t="s">
        <v>7</v>
      </c>
      <c r="B14" s="1"/>
      <c r="C14" s="1"/>
      <c r="D14" s="2">
        <v>106902.33</v>
      </c>
      <c r="E14" s="1"/>
    </row>
    <row r="15" spans="1:5" ht="15.75" x14ac:dyDescent="0.25">
      <c r="A15" s="1" t="s">
        <v>8</v>
      </c>
      <c r="B15" s="1"/>
      <c r="C15" s="1"/>
      <c r="D15" s="2">
        <v>37300.39</v>
      </c>
      <c r="E15" s="1"/>
    </row>
    <row r="16" spans="1:5" ht="15.75" x14ac:dyDescent="0.25">
      <c r="A16" s="1" t="s">
        <v>9</v>
      </c>
      <c r="B16" s="1"/>
      <c r="C16" s="1"/>
      <c r="D16" s="2">
        <v>2500</v>
      </c>
      <c r="E16" s="1"/>
    </row>
    <row r="17" spans="1:5" ht="15.75" x14ac:dyDescent="0.25">
      <c r="A17" s="1" t="s">
        <v>10</v>
      </c>
      <c r="B17" s="1"/>
      <c r="C17" s="1"/>
      <c r="D17" s="2">
        <v>29760</v>
      </c>
      <c r="E17" s="1"/>
    </row>
    <row r="18" spans="1:5" ht="15.75" x14ac:dyDescent="0.25">
      <c r="A18" s="1" t="s">
        <v>11</v>
      </c>
      <c r="B18" s="1"/>
      <c r="C18" s="1"/>
      <c r="D18" s="2">
        <v>0</v>
      </c>
      <c r="E18" s="1"/>
    </row>
    <row r="19" spans="1:5" ht="15.75" x14ac:dyDescent="0.25">
      <c r="A19" s="1"/>
      <c r="B19" s="6"/>
      <c r="C19" s="6"/>
      <c r="D19" s="4"/>
      <c r="E19" s="1"/>
    </row>
    <row r="20" spans="1:5" ht="15.75" x14ac:dyDescent="0.25">
      <c r="A20" s="1" t="s">
        <v>12</v>
      </c>
      <c r="B20" s="1"/>
      <c r="C20" s="1"/>
      <c r="D20" s="2">
        <f>SUM(D12:D19)</f>
        <v>203042.27000000002</v>
      </c>
      <c r="E20" s="1"/>
    </row>
    <row r="21" spans="1:5" ht="15.75" x14ac:dyDescent="0.25">
      <c r="A21" s="1"/>
      <c r="B21" s="1"/>
      <c r="C21" s="1"/>
      <c r="D21" s="2"/>
      <c r="E21" s="1"/>
    </row>
    <row r="22" spans="1:5" ht="15.75" x14ac:dyDescent="0.25">
      <c r="A22" s="7" t="s">
        <v>13</v>
      </c>
      <c r="B22" s="8"/>
      <c r="C22" s="6"/>
      <c r="D22" s="6"/>
      <c r="E22" s="1"/>
    </row>
    <row r="23" spans="1:5" ht="15.75" x14ac:dyDescent="0.25">
      <c r="A23" s="1" t="s">
        <v>14</v>
      </c>
      <c r="B23" s="6"/>
      <c r="C23" s="6"/>
      <c r="D23" s="9">
        <v>500</v>
      </c>
      <c r="E23" s="1"/>
    </row>
    <row r="24" spans="1:5" ht="15.75" x14ac:dyDescent="0.25">
      <c r="A24" s="1" t="s">
        <v>15</v>
      </c>
      <c r="B24" s="6"/>
      <c r="C24" s="6"/>
      <c r="D24" s="10">
        <v>38743.269999999997</v>
      </c>
      <c r="E24" s="1"/>
    </row>
    <row r="25" spans="1:5" ht="15.75" x14ac:dyDescent="0.25">
      <c r="A25" s="1"/>
      <c r="B25" s="6"/>
      <c r="C25" s="6"/>
      <c r="D25" s="9"/>
      <c r="E25" s="1"/>
    </row>
    <row r="26" spans="1:5" ht="15.75" x14ac:dyDescent="0.25">
      <c r="A26" s="1" t="s">
        <v>16</v>
      </c>
      <c r="B26" s="6"/>
      <c r="C26" s="6"/>
      <c r="D26" s="9">
        <f>SUM(D23:D25)</f>
        <v>39243.269999999997</v>
      </c>
      <c r="E26" s="1"/>
    </row>
    <row r="27" spans="1:5" ht="15.75" x14ac:dyDescent="0.25">
      <c r="A27" s="1"/>
      <c r="B27" s="6"/>
      <c r="C27" s="6"/>
      <c r="D27" s="9"/>
      <c r="E27" s="1"/>
    </row>
    <row r="28" spans="1:5" ht="15.75" x14ac:dyDescent="0.25">
      <c r="A28" s="7" t="s">
        <v>17</v>
      </c>
      <c r="B28" s="8"/>
      <c r="C28" s="6"/>
      <c r="D28" s="9"/>
      <c r="E28" s="1"/>
    </row>
    <row r="29" spans="1:5" ht="15.75" x14ac:dyDescent="0.25">
      <c r="A29" s="1" t="s">
        <v>18</v>
      </c>
      <c r="B29" s="6"/>
      <c r="C29" s="6"/>
      <c r="D29" s="9">
        <v>0</v>
      </c>
      <c r="E29" s="1"/>
    </row>
    <row r="30" spans="1:5" ht="15.75" x14ac:dyDescent="0.25">
      <c r="A30" s="1"/>
      <c r="B30" s="6"/>
      <c r="C30" s="6"/>
      <c r="D30" s="9"/>
      <c r="E30" s="1"/>
    </row>
    <row r="31" spans="1:5" ht="15.75" x14ac:dyDescent="0.25">
      <c r="A31" s="1" t="s">
        <v>19</v>
      </c>
      <c r="B31" s="6"/>
      <c r="C31" s="6"/>
      <c r="D31" s="9">
        <f>SUM(D29:D30)</f>
        <v>0</v>
      </c>
      <c r="E31" s="1"/>
    </row>
    <row r="32" spans="1:5" ht="15.75" x14ac:dyDescent="0.25">
      <c r="A32" s="1"/>
      <c r="B32" s="6"/>
      <c r="C32" s="6"/>
      <c r="D32" s="9"/>
      <c r="E32" s="1"/>
    </row>
    <row r="33" spans="1:5" ht="15.75" x14ac:dyDescent="0.25">
      <c r="A33" s="11" t="s">
        <v>20</v>
      </c>
      <c r="B33" s="6"/>
      <c r="C33" s="6"/>
      <c r="D33" s="12">
        <v>0</v>
      </c>
      <c r="E33" s="1"/>
    </row>
    <row r="34" spans="1:5" ht="15.75" x14ac:dyDescent="0.25">
      <c r="B34" s="6"/>
      <c r="C34" s="6"/>
      <c r="D34" s="2"/>
      <c r="E34" s="1"/>
    </row>
    <row r="35" spans="1:5" ht="15.75" x14ac:dyDescent="0.25">
      <c r="B35" s="6"/>
      <c r="C35" s="6"/>
      <c r="D35" s="2"/>
      <c r="E35" s="1"/>
    </row>
    <row r="36" spans="1:5" ht="19.5" thickBot="1" x14ac:dyDescent="0.35">
      <c r="A36" s="13" t="s">
        <v>21</v>
      </c>
      <c r="B36" s="14"/>
      <c r="C36" s="6"/>
      <c r="D36" s="2"/>
      <c r="E36" s="1"/>
    </row>
    <row r="37" spans="1:5" ht="15.75" x14ac:dyDescent="0.25">
      <c r="A37" s="1"/>
      <c r="B37" s="6"/>
      <c r="C37" s="6"/>
      <c r="D37" s="6"/>
      <c r="E37" s="1"/>
    </row>
    <row r="38" spans="1:5" ht="15.75" x14ac:dyDescent="0.25">
      <c r="A38" s="1" t="s">
        <v>22</v>
      </c>
      <c r="B38" s="1"/>
      <c r="C38" s="1"/>
      <c r="D38" s="2">
        <v>17312.98</v>
      </c>
      <c r="E38" s="1"/>
    </row>
    <row r="39" spans="1:5" ht="15.75" x14ac:dyDescent="0.25">
      <c r="A39" s="1" t="s">
        <v>39</v>
      </c>
      <c r="B39" s="1"/>
      <c r="C39" s="1"/>
      <c r="D39" s="2">
        <v>36723.85</v>
      </c>
      <c r="E39" s="1"/>
    </row>
    <row r="40" spans="1:5" ht="15.75" x14ac:dyDescent="0.25">
      <c r="A40" s="15" t="s">
        <v>23</v>
      </c>
      <c r="B40" s="15"/>
      <c r="C40" s="15"/>
      <c r="D40" s="2">
        <v>93.98</v>
      </c>
      <c r="E40" s="15"/>
    </row>
    <row r="41" spans="1:5" ht="15.75" x14ac:dyDescent="0.25">
      <c r="A41" s="15" t="s">
        <v>38</v>
      </c>
      <c r="B41" s="15"/>
      <c r="C41" s="15"/>
      <c r="D41" s="2">
        <v>2524.84</v>
      </c>
      <c r="E41" s="15"/>
    </row>
    <row r="42" spans="1:5" ht="15.75" x14ac:dyDescent="0.25">
      <c r="A42" s="1" t="s">
        <v>24</v>
      </c>
      <c r="B42" s="1"/>
      <c r="C42" s="1"/>
      <c r="D42" s="2">
        <v>10532.31</v>
      </c>
      <c r="E42" s="1"/>
    </row>
    <row r="43" spans="1:5" ht="15.75" x14ac:dyDescent="0.25">
      <c r="A43" s="1" t="s">
        <v>25</v>
      </c>
      <c r="B43" s="1"/>
      <c r="C43" s="1"/>
      <c r="D43" s="2">
        <v>6782.11</v>
      </c>
      <c r="E43" s="1"/>
    </row>
    <row r="44" spans="1:5" ht="15.75" x14ac:dyDescent="0.25">
      <c r="A44" s="1" t="s">
        <v>26</v>
      </c>
      <c r="B44" s="1"/>
      <c r="C44" s="1"/>
      <c r="D44" s="2">
        <v>126.36</v>
      </c>
      <c r="E44" s="1"/>
    </row>
    <row r="45" spans="1:5" ht="15.75" x14ac:dyDescent="0.25">
      <c r="A45" s="1" t="s">
        <v>27</v>
      </c>
      <c r="B45" s="1"/>
      <c r="C45" s="1"/>
      <c r="D45" s="2">
        <f>SUM(D38:D44)</f>
        <v>74096.430000000008</v>
      </c>
      <c r="E45" s="1"/>
    </row>
    <row r="46" spans="1:5" ht="15.75" x14ac:dyDescent="0.25">
      <c r="A46" s="1"/>
      <c r="B46" s="1"/>
      <c r="C46" s="1"/>
      <c r="D46" s="2"/>
      <c r="E46" s="1"/>
    </row>
    <row r="47" spans="1:5" ht="15.75" x14ac:dyDescent="0.25">
      <c r="A47" s="1"/>
      <c r="B47" s="6"/>
      <c r="C47" s="6"/>
      <c r="D47" s="6"/>
      <c r="E47" s="1"/>
    </row>
    <row r="48" spans="1:5" ht="15.75" x14ac:dyDescent="0.25">
      <c r="A48" s="1" t="s">
        <v>28</v>
      </c>
      <c r="B48" s="1"/>
      <c r="C48" s="1"/>
      <c r="D48" s="2">
        <f>D9-(D20+D45)+D23+D24+D29</f>
        <v>128198.03</v>
      </c>
      <c r="E4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8B323-E1A4-4DBE-8F95-25BF9AF81BE1}">
  <dimension ref="A1:B25"/>
  <sheetViews>
    <sheetView workbookViewId="0">
      <selection activeCell="C19" sqref="C19"/>
    </sheetView>
  </sheetViews>
  <sheetFormatPr defaultRowHeight="15" x14ac:dyDescent="0.25"/>
  <cols>
    <col min="1" max="1" width="26.7109375" customWidth="1"/>
    <col min="2" max="2" width="18.85546875" customWidth="1"/>
  </cols>
  <sheetData>
    <row r="1" spans="1:2" ht="18" x14ac:dyDescent="0.25">
      <c r="B1" s="16">
        <v>44592</v>
      </c>
    </row>
    <row r="2" spans="1:2" x14ac:dyDescent="0.25">
      <c r="B2" s="17"/>
    </row>
    <row r="3" spans="1:2" x14ac:dyDescent="0.25">
      <c r="B3" s="17"/>
    </row>
    <row r="4" spans="1:2" x14ac:dyDescent="0.25">
      <c r="B4" s="17"/>
    </row>
    <row r="5" spans="1:2" x14ac:dyDescent="0.25">
      <c r="A5" t="s">
        <v>29</v>
      </c>
      <c r="B5" s="17">
        <v>112492.17</v>
      </c>
    </row>
    <row r="6" spans="1:2" x14ac:dyDescent="0.25">
      <c r="A6" t="s">
        <v>30</v>
      </c>
      <c r="B6" s="17"/>
    </row>
    <row r="7" spans="1:2" x14ac:dyDescent="0.25">
      <c r="B7" s="17"/>
    </row>
    <row r="8" spans="1:2" x14ac:dyDescent="0.25">
      <c r="B8" s="17"/>
    </row>
    <row r="9" spans="1:2" x14ac:dyDescent="0.25">
      <c r="A9" t="s">
        <v>31</v>
      </c>
      <c r="B9" s="17">
        <v>3399.75</v>
      </c>
    </row>
    <row r="10" spans="1:2" x14ac:dyDescent="0.25">
      <c r="A10" t="s">
        <v>32</v>
      </c>
      <c r="B10" s="17">
        <v>116996.91</v>
      </c>
    </row>
    <row r="11" spans="1:2" x14ac:dyDescent="0.25">
      <c r="A11" t="s">
        <v>33</v>
      </c>
      <c r="B11" s="17">
        <v>-104690.8</v>
      </c>
    </row>
    <row r="12" spans="1:2" x14ac:dyDescent="0.25">
      <c r="B12" s="17"/>
    </row>
    <row r="13" spans="1:2" x14ac:dyDescent="0.25">
      <c r="A13" t="s">
        <v>34</v>
      </c>
      <c r="B13" s="17">
        <f>SUM(B5:B12)</f>
        <v>128198.03000000001</v>
      </c>
    </row>
    <row r="14" spans="1:2" x14ac:dyDescent="0.25">
      <c r="B14" s="17"/>
    </row>
    <row r="15" spans="1:2" x14ac:dyDescent="0.25">
      <c r="B15" s="18"/>
    </row>
    <row r="16" spans="1:2" x14ac:dyDescent="0.25">
      <c r="B16" s="17"/>
    </row>
    <row r="17" spans="1:2" x14ac:dyDescent="0.25">
      <c r="A17" t="s">
        <v>35</v>
      </c>
      <c r="B17" s="17">
        <f>SUM(B13:B16)</f>
        <v>128198.03000000001</v>
      </c>
    </row>
    <row r="19" spans="1:2" x14ac:dyDescent="0.25">
      <c r="A19" t="s">
        <v>36</v>
      </c>
      <c r="B19" s="17">
        <v>128198.03</v>
      </c>
    </row>
    <row r="21" spans="1:2" x14ac:dyDescent="0.25">
      <c r="A21" t="s">
        <v>37</v>
      </c>
      <c r="B21" s="17">
        <f>B17-B19</f>
        <v>0</v>
      </c>
    </row>
    <row r="23" spans="1:2" x14ac:dyDescent="0.25">
      <c r="B23" s="19"/>
    </row>
    <row r="24" spans="1:2" x14ac:dyDescent="0.25">
      <c r="B24" s="19"/>
    </row>
    <row r="25" spans="1:2" x14ac:dyDescent="0.25">
      <c r="B25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C0D9F-F0A5-4000-BF8D-CF93F3FEA81F}">
  <sheetPr codeName="Sheet1"/>
  <dimension ref="A1:H80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/>
    </sheetView>
  </sheetViews>
  <sheetFormatPr defaultRowHeight="15" x14ac:dyDescent="0.25"/>
  <cols>
    <col min="1" max="6" width="3" style="31" customWidth="1"/>
    <col min="7" max="7" width="19.7109375" style="31" customWidth="1"/>
    <col min="8" max="8" width="10.5703125" style="32" bestFit="1" customWidth="1"/>
  </cols>
  <sheetData>
    <row r="1" spans="1:8" s="30" customFormat="1" ht="15.75" thickBot="1" x14ac:dyDescent="0.3">
      <c r="A1" s="28"/>
      <c r="B1" s="28"/>
      <c r="C1" s="28"/>
      <c r="D1" s="28"/>
      <c r="E1" s="28"/>
      <c r="F1" s="28"/>
      <c r="G1" s="28"/>
      <c r="H1" s="29" t="s">
        <v>40</v>
      </c>
    </row>
    <row r="2" spans="1:8" ht="15.75" thickTop="1" x14ac:dyDescent="0.25">
      <c r="A2" s="20" t="s">
        <v>41</v>
      </c>
      <c r="B2" s="20"/>
      <c r="C2" s="20"/>
      <c r="D2" s="20"/>
      <c r="E2" s="20"/>
      <c r="F2" s="20"/>
      <c r="G2" s="20"/>
      <c r="H2" s="21"/>
    </row>
    <row r="3" spans="1:8" x14ac:dyDescent="0.25">
      <c r="A3" s="20"/>
      <c r="B3" s="20" t="s">
        <v>42</v>
      </c>
      <c r="C3" s="20"/>
      <c r="D3" s="20"/>
      <c r="E3" s="20"/>
      <c r="F3" s="20"/>
      <c r="G3" s="20"/>
      <c r="H3" s="21"/>
    </row>
    <row r="4" spans="1:8" x14ac:dyDescent="0.25">
      <c r="A4" s="20"/>
      <c r="B4" s="20"/>
      <c r="C4" s="20" t="s">
        <v>43</v>
      </c>
      <c r="D4" s="20"/>
      <c r="E4" s="20"/>
      <c r="F4" s="20"/>
      <c r="G4" s="20"/>
      <c r="H4" s="21"/>
    </row>
    <row r="5" spans="1:8" x14ac:dyDescent="0.25">
      <c r="A5" s="20"/>
      <c r="B5" s="20"/>
      <c r="C5" s="20"/>
      <c r="D5" s="20" t="s">
        <v>44</v>
      </c>
      <c r="E5" s="20"/>
      <c r="F5" s="20"/>
      <c r="G5" s="20"/>
      <c r="H5" s="21"/>
    </row>
    <row r="6" spans="1:8" x14ac:dyDescent="0.25">
      <c r="A6" s="20"/>
      <c r="B6" s="20"/>
      <c r="C6" s="20"/>
      <c r="D6" s="20"/>
      <c r="E6" s="20" t="s">
        <v>45</v>
      </c>
      <c r="F6" s="20"/>
      <c r="G6" s="20"/>
      <c r="H6" s="21">
        <v>328429.08</v>
      </c>
    </row>
    <row r="7" spans="1:8" x14ac:dyDescent="0.25">
      <c r="A7" s="20"/>
      <c r="B7" s="20"/>
      <c r="C7" s="20"/>
      <c r="D7" s="20"/>
      <c r="E7" s="20" t="s">
        <v>46</v>
      </c>
      <c r="F7" s="20"/>
      <c r="G7" s="20"/>
      <c r="H7" s="21">
        <v>31084.1</v>
      </c>
    </row>
    <row r="8" spans="1:8" ht="15.75" thickBot="1" x14ac:dyDescent="0.3">
      <c r="A8" s="20"/>
      <c r="B8" s="20"/>
      <c r="C8" s="20"/>
      <c r="D8" s="20"/>
      <c r="E8" s="20" t="s">
        <v>4</v>
      </c>
      <c r="F8" s="20"/>
      <c r="G8" s="20"/>
      <c r="H8" s="22">
        <v>6580.28</v>
      </c>
    </row>
    <row r="9" spans="1:8" ht="15.75" thickBot="1" x14ac:dyDescent="0.3">
      <c r="A9" s="20"/>
      <c r="B9" s="20"/>
      <c r="C9" s="20"/>
      <c r="D9" s="20" t="s">
        <v>47</v>
      </c>
      <c r="E9" s="20"/>
      <c r="F9" s="20"/>
      <c r="G9" s="20"/>
      <c r="H9" s="23">
        <f>ROUND(SUM(H5:H8),5)</f>
        <v>366093.46</v>
      </c>
    </row>
    <row r="10" spans="1:8" x14ac:dyDescent="0.25">
      <c r="A10" s="20"/>
      <c r="B10" s="20"/>
      <c r="C10" s="20" t="s">
        <v>48</v>
      </c>
      <c r="D10" s="20"/>
      <c r="E10" s="20"/>
      <c r="F10" s="20"/>
      <c r="G10" s="20"/>
      <c r="H10" s="21">
        <f>ROUND(H4+H9,5)</f>
        <v>366093.46</v>
      </c>
    </row>
    <row r="11" spans="1:8" x14ac:dyDescent="0.25">
      <c r="A11" s="20"/>
      <c r="B11" s="20"/>
      <c r="C11" s="20" t="s">
        <v>49</v>
      </c>
      <c r="D11" s="20"/>
      <c r="E11" s="20"/>
      <c r="F11" s="20"/>
      <c r="G11" s="20"/>
      <c r="H11" s="21"/>
    </row>
    <row r="12" spans="1:8" x14ac:dyDescent="0.25">
      <c r="A12" s="20"/>
      <c r="B12" s="20"/>
      <c r="C12" s="20"/>
      <c r="D12" s="20" t="s">
        <v>50</v>
      </c>
      <c r="E12" s="20"/>
      <c r="F12" s="20"/>
      <c r="G12" s="20"/>
      <c r="H12" s="21">
        <v>38743.269999999997</v>
      </c>
    </row>
    <row r="13" spans="1:8" ht="15.75" thickBot="1" x14ac:dyDescent="0.3">
      <c r="A13" s="20"/>
      <c r="B13" s="20"/>
      <c r="C13" s="20"/>
      <c r="D13" s="20" t="s">
        <v>51</v>
      </c>
      <c r="E13" s="20"/>
      <c r="F13" s="20"/>
      <c r="G13" s="20"/>
      <c r="H13" s="22">
        <v>500</v>
      </c>
    </row>
    <row r="14" spans="1:8" ht="15.75" thickBot="1" x14ac:dyDescent="0.3">
      <c r="A14" s="20"/>
      <c r="B14" s="20"/>
      <c r="C14" s="20" t="s">
        <v>16</v>
      </c>
      <c r="D14" s="20"/>
      <c r="E14" s="20"/>
      <c r="F14" s="20"/>
      <c r="G14" s="20"/>
      <c r="H14" s="23">
        <f>ROUND(SUM(H11:H13),5)</f>
        <v>39243.269999999997</v>
      </c>
    </row>
    <row r="15" spans="1:8" x14ac:dyDescent="0.25">
      <c r="A15" s="20"/>
      <c r="B15" s="20" t="s">
        <v>52</v>
      </c>
      <c r="C15" s="20"/>
      <c r="D15" s="20"/>
      <c r="E15" s="20"/>
      <c r="F15" s="20"/>
      <c r="G15" s="20"/>
      <c r="H15" s="21">
        <f>ROUND(H3+H10+H14,5)</f>
        <v>405336.73</v>
      </c>
    </row>
    <row r="16" spans="1:8" x14ac:dyDescent="0.25">
      <c r="A16" s="20"/>
      <c r="B16" s="20" t="s">
        <v>53</v>
      </c>
      <c r="C16" s="20"/>
      <c r="D16" s="20"/>
      <c r="E16" s="20"/>
      <c r="F16" s="20"/>
      <c r="G16" s="20"/>
      <c r="H16" s="21"/>
    </row>
    <row r="17" spans="1:8" x14ac:dyDescent="0.25">
      <c r="A17" s="20"/>
      <c r="B17" s="20"/>
      <c r="C17" s="20" t="s">
        <v>54</v>
      </c>
      <c r="D17" s="20"/>
      <c r="E17" s="20"/>
      <c r="F17" s="20"/>
      <c r="G17" s="20"/>
      <c r="H17" s="21">
        <v>2442425.06</v>
      </c>
    </row>
    <row r="18" spans="1:8" x14ac:dyDescent="0.25">
      <c r="A18" s="20"/>
      <c r="B18" s="20"/>
      <c r="C18" s="20" t="s">
        <v>55</v>
      </c>
      <c r="D18" s="20"/>
      <c r="E18" s="20"/>
      <c r="F18" s="20"/>
      <c r="G18" s="20"/>
      <c r="H18" s="21">
        <v>430111.73</v>
      </c>
    </row>
    <row r="19" spans="1:8" x14ac:dyDescent="0.25">
      <c r="A19" s="20"/>
      <c r="B19" s="20"/>
      <c r="C19" s="20" t="s">
        <v>56</v>
      </c>
      <c r="D19" s="20"/>
      <c r="E19" s="20"/>
      <c r="F19" s="20"/>
      <c r="G19" s="20"/>
      <c r="H19" s="21">
        <v>129838</v>
      </c>
    </row>
    <row r="20" spans="1:8" x14ac:dyDescent="0.25">
      <c r="A20" s="20"/>
      <c r="B20" s="20"/>
      <c r="C20" s="20" t="s">
        <v>57</v>
      </c>
      <c r="D20" s="20"/>
      <c r="E20" s="20"/>
      <c r="F20" s="20"/>
      <c r="G20" s="20"/>
      <c r="H20" s="21">
        <v>141816.29999999999</v>
      </c>
    </row>
    <row r="21" spans="1:8" x14ac:dyDescent="0.25">
      <c r="A21" s="20"/>
      <c r="B21" s="20"/>
      <c r="C21" s="20" t="s">
        <v>58</v>
      </c>
      <c r="D21" s="20"/>
      <c r="E21" s="20"/>
      <c r="F21" s="20"/>
      <c r="G21" s="20"/>
      <c r="H21" s="21">
        <v>7000</v>
      </c>
    </row>
    <row r="22" spans="1:8" x14ac:dyDescent="0.25">
      <c r="A22" s="20"/>
      <c r="B22" s="20"/>
      <c r="C22" s="20" t="s">
        <v>59</v>
      </c>
      <c r="D22" s="20"/>
      <c r="E22" s="20"/>
      <c r="F22" s="20"/>
      <c r="G22" s="20"/>
      <c r="H22" s="21">
        <v>90735.85</v>
      </c>
    </row>
    <row r="23" spans="1:8" x14ac:dyDescent="0.25">
      <c r="A23" s="20"/>
      <c r="B23" s="20"/>
      <c r="C23" s="20" t="s">
        <v>60</v>
      </c>
      <c r="D23" s="20"/>
      <c r="E23" s="20"/>
      <c r="F23" s="20"/>
      <c r="G23" s="20"/>
      <c r="H23" s="21">
        <v>1591932.98</v>
      </c>
    </row>
    <row r="24" spans="1:8" x14ac:dyDescent="0.25">
      <c r="A24" s="20"/>
      <c r="B24" s="20"/>
      <c r="C24" s="20" t="s">
        <v>61</v>
      </c>
      <c r="D24" s="20"/>
      <c r="E24" s="20"/>
      <c r="F24" s="20"/>
      <c r="G24" s="20"/>
      <c r="H24" s="21">
        <v>-2841758</v>
      </c>
    </row>
    <row r="25" spans="1:8" ht="15.75" thickBot="1" x14ac:dyDescent="0.3">
      <c r="A25" s="20"/>
      <c r="B25" s="20"/>
      <c r="C25" s="20" t="s">
        <v>62</v>
      </c>
      <c r="D25" s="20"/>
      <c r="E25" s="20"/>
      <c r="F25" s="20"/>
      <c r="G25" s="20"/>
      <c r="H25" s="22">
        <v>-1992101.92</v>
      </c>
    </row>
    <row r="26" spans="1:8" ht="15.75" thickBot="1" x14ac:dyDescent="0.3">
      <c r="A26" s="20"/>
      <c r="B26" s="20" t="s">
        <v>63</v>
      </c>
      <c r="C26" s="20"/>
      <c r="D26" s="20"/>
      <c r="E26" s="20"/>
      <c r="F26" s="20"/>
      <c r="G26" s="20"/>
      <c r="H26" s="24">
        <f>ROUND(SUM(H16:H25),5)</f>
        <v>0</v>
      </c>
    </row>
    <row r="27" spans="1:8" s="26" customFormat="1" ht="12" thickBot="1" x14ac:dyDescent="0.25">
      <c r="A27" s="20" t="s">
        <v>64</v>
      </c>
      <c r="B27" s="20"/>
      <c r="C27" s="20"/>
      <c r="D27" s="20"/>
      <c r="E27" s="20"/>
      <c r="F27" s="20"/>
      <c r="G27" s="20"/>
      <c r="H27" s="25">
        <f>ROUND(H2+H15+H26,5)</f>
        <v>405336.73</v>
      </c>
    </row>
    <row r="28" spans="1:8" ht="15.75" thickTop="1" x14ac:dyDescent="0.25">
      <c r="A28" s="20" t="s">
        <v>65</v>
      </c>
      <c r="B28" s="20"/>
      <c r="C28" s="20"/>
      <c r="D28" s="20"/>
      <c r="E28" s="20"/>
      <c r="F28" s="20"/>
      <c r="G28" s="20"/>
      <c r="H28" s="21"/>
    </row>
    <row r="29" spans="1:8" x14ac:dyDescent="0.25">
      <c r="A29" s="20"/>
      <c r="B29" s="20" t="s">
        <v>66</v>
      </c>
      <c r="C29" s="20"/>
      <c r="D29" s="20"/>
      <c r="E29" s="20"/>
      <c r="F29" s="20"/>
      <c r="G29" s="20"/>
      <c r="H29" s="21"/>
    </row>
    <row r="30" spans="1:8" x14ac:dyDescent="0.25">
      <c r="A30" s="20"/>
      <c r="B30" s="20"/>
      <c r="C30" s="20" t="s">
        <v>67</v>
      </c>
      <c r="D30" s="20"/>
      <c r="E30" s="20"/>
      <c r="F30" s="20"/>
      <c r="G30" s="20"/>
      <c r="H30" s="21"/>
    </row>
    <row r="31" spans="1:8" x14ac:dyDescent="0.25">
      <c r="A31" s="20"/>
      <c r="B31" s="20"/>
      <c r="C31" s="20"/>
      <c r="D31" s="20" t="s">
        <v>22</v>
      </c>
      <c r="E31" s="20"/>
      <c r="F31" s="20"/>
      <c r="G31" s="20"/>
      <c r="H31" s="21"/>
    </row>
    <row r="32" spans="1:8" ht="15.75" thickBot="1" x14ac:dyDescent="0.3">
      <c r="A32" s="20"/>
      <c r="B32" s="20"/>
      <c r="C32" s="20"/>
      <c r="D32" s="20"/>
      <c r="E32" s="20" t="s">
        <v>22</v>
      </c>
      <c r="F32" s="20"/>
      <c r="G32" s="20"/>
      <c r="H32" s="27">
        <v>17312.98</v>
      </c>
    </row>
    <row r="33" spans="1:8" x14ac:dyDescent="0.25">
      <c r="A33" s="20"/>
      <c r="B33" s="20"/>
      <c r="C33" s="20"/>
      <c r="D33" s="20" t="s">
        <v>68</v>
      </c>
      <c r="E33" s="20"/>
      <c r="F33" s="20"/>
      <c r="G33" s="20"/>
      <c r="H33" s="21">
        <f>ROUND(SUM(H31:H32),5)</f>
        <v>17312.98</v>
      </c>
    </row>
    <row r="34" spans="1:8" x14ac:dyDescent="0.25">
      <c r="A34" s="20"/>
      <c r="B34" s="20"/>
      <c r="C34" s="20"/>
      <c r="D34" s="20" t="s">
        <v>69</v>
      </c>
      <c r="E34" s="20"/>
      <c r="F34" s="20"/>
      <c r="G34" s="20"/>
      <c r="H34" s="21"/>
    </row>
    <row r="35" spans="1:8" x14ac:dyDescent="0.25">
      <c r="A35" s="20"/>
      <c r="B35" s="20"/>
      <c r="C35" s="20"/>
      <c r="D35" s="20"/>
      <c r="E35" s="20" t="s">
        <v>70</v>
      </c>
      <c r="F35" s="20"/>
      <c r="G35" s="20"/>
      <c r="H35" s="21">
        <v>2524.84</v>
      </c>
    </row>
    <row r="36" spans="1:8" ht="15.75" thickBot="1" x14ac:dyDescent="0.3">
      <c r="A36" s="20"/>
      <c r="B36" s="20"/>
      <c r="C36" s="20"/>
      <c r="D36" s="20"/>
      <c r="E36" s="20" t="s">
        <v>71</v>
      </c>
      <c r="F36" s="20"/>
      <c r="G36" s="20"/>
      <c r="H36" s="27">
        <v>93.98</v>
      </c>
    </row>
    <row r="37" spans="1:8" x14ac:dyDescent="0.25">
      <c r="A37" s="20"/>
      <c r="B37" s="20"/>
      <c r="C37" s="20"/>
      <c r="D37" s="20" t="s">
        <v>72</v>
      </c>
      <c r="E37" s="20"/>
      <c r="F37" s="20"/>
      <c r="G37" s="20"/>
      <c r="H37" s="21">
        <f>ROUND(SUM(H34:H36),5)</f>
        <v>2618.8200000000002</v>
      </c>
    </row>
    <row r="38" spans="1:8" x14ac:dyDescent="0.25">
      <c r="A38" s="20"/>
      <c r="B38" s="20"/>
      <c r="C38" s="20"/>
      <c r="D38" s="20" t="s">
        <v>73</v>
      </c>
      <c r="E38" s="20"/>
      <c r="F38" s="20"/>
      <c r="G38" s="20"/>
      <c r="H38" s="21"/>
    </row>
    <row r="39" spans="1:8" x14ac:dyDescent="0.25">
      <c r="A39" s="20"/>
      <c r="B39" s="20"/>
      <c r="C39" s="20"/>
      <c r="D39" s="20"/>
      <c r="E39" s="20" t="s">
        <v>74</v>
      </c>
      <c r="F39" s="20"/>
      <c r="G39" s="20"/>
      <c r="H39" s="21">
        <v>36723.85</v>
      </c>
    </row>
    <row r="40" spans="1:8" x14ac:dyDescent="0.25">
      <c r="A40" s="20"/>
      <c r="B40" s="20"/>
      <c r="C40" s="20"/>
      <c r="D40" s="20"/>
      <c r="E40" s="20" t="s">
        <v>75</v>
      </c>
      <c r="F40" s="20"/>
      <c r="G40" s="20"/>
      <c r="H40" s="21"/>
    </row>
    <row r="41" spans="1:8" ht="15.75" thickBot="1" x14ac:dyDescent="0.3">
      <c r="A41" s="20"/>
      <c r="B41" s="20"/>
      <c r="C41" s="20"/>
      <c r="D41" s="20"/>
      <c r="E41" s="20"/>
      <c r="F41" s="20" t="s">
        <v>76</v>
      </c>
      <c r="G41" s="20"/>
      <c r="H41" s="27">
        <v>126.36</v>
      </c>
    </row>
    <row r="42" spans="1:8" x14ac:dyDescent="0.25">
      <c r="A42" s="20"/>
      <c r="B42" s="20"/>
      <c r="C42" s="20"/>
      <c r="D42" s="20"/>
      <c r="E42" s="20" t="s">
        <v>77</v>
      </c>
      <c r="F42" s="20"/>
      <c r="G42" s="20"/>
      <c r="H42" s="21">
        <f>ROUND(SUM(H40:H41),5)</f>
        <v>126.36</v>
      </c>
    </row>
    <row r="43" spans="1:8" x14ac:dyDescent="0.25">
      <c r="A43" s="20"/>
      <c r="B43" s="20"/>
      <c r="C43" s="20"/>
      <c r="D43" s="20"/>
      <c r="E43" s="20" t="s">
        <v>78</v>
      </c>
      <c r="F43" s="20"/>
      <c r="G43" s="20"/>
      <c r="H43" s="21"/>
    </row>
    <row r="44" spans="1:8" x14ac:dyDescent="0.25">
      <c r="A44" s="20"/>
      <c r="B44" s="20"/>
      <c r="C44" s="20"/>
      <c r="D44" s="20"/>
      <c r="E44" s="20"/>
      <c r="F44" s="20" t="s">
        <v>79</v>
      </c>
      <c r="G44" s="20"/>
      <c r="H44" s="21">
        <v>-111.34</v>
      </c>
    </row>
    <row r="45" spans="1:8" x14ac:dyDescent="0.25">
      <c r="A45" s="20"/>
      <c r="B45" s="20"/>
      <c r="C45" s="20"/>
      <c r="D45" s="20"/>
      <c r="E45" s="20"/>
      <c r="F45" s="20" t="s">
        <v>80</v>
      </c>
      <c r="G45" s="20"/>
      <c r="H45" s="21">
        <v>3774</v>
      </c>
    </row>
    <row r="46" spans="1:8" x14ac:dyDescent="0.25">
      <c r="A46" s="20"/>
      <c r="B46" s="20"/>
      <c r="C46" s="20"/>
      <c r="D46" s="20"/>
      <c r="E46" s="20"/>
      <c r="F46" s="20" t="s">
        <v>81</v>
      </c>
      <c r="G46" s="20"/>
      <c r="H46" s="21"/>
    </row>
    <row r="47" spans="1:8" x14ac:dyDescent="0.25">
      <c r="A47" s="20"/>
      <c r="B47" s="20"/>
      <c r="C47" s="20"/>
      <c r="D47" s="20"/>
      <c r="E47" s="20"/>
      <c r="F47" s="20"/>
      <c r="G47" s="20" t="s">
        <v>82</v>
      </c>
      <c r="H47" s="21">
        <v>481.43</v>
      </c>
    </row>
    <row r="48" spans="1:8" ht="15.75" thickBot="1" x14ac:dyDescent="0.3">
      <c r="A48" s="20"/>
      <c r="B48" s="20"/>
      <c r="C48" s="20"/>
      <c r="D48" s="20"/>
      <c r="E48" s="20"/>
      <c r="F48" s="20"/>
      <c r="G48" s="20" t="s">
        <v>83</v>
      </c>
      <c r="H48" s="27">
        <v>481.43</v>
      </c>
    </row>
    <row r="49" spans="1:8" x14ac:dyDescent="0.25">
      <c r="A49" s="20"/>
      <c r="B49" s="20"/>
      <c r="C49" s="20"/>
      <c r="D49" s="20"/>
      <c r="E49" s="20"/>
      <c r="F49" s="20" t="s">
        <v>84</v>
      </c>
      <c r="G49" s="20"/>
      <c r="H49" s="21">
        <f>ROUND(SUM(H46:H48),5)</f>
        <v>962.86</v>
      </c>
    </row>
    <row r="50" spans="1:8" x14ac:dyDescent="0.25">
      <c r="A50" s="20"/>
      <c r="B50" s="20"/>
      <c r="C50" s="20"/>
      <c r="D50" s="20"/>
      <c r="E50" s="20"/>
      <c r="F50" s="20" t="s">
        <v>85</v>
      </c>
      <c r="G50" s="20"/>
      <c r="H50" s="21"/>
    </row>
    <row r="51" spans="1:8" x14ac:dyDescent="0.25">
      <c r="A51" s="20"/>
      <c r="B51" s="20"/>
      <c r="C51" s="20"/>
      <c r="D51" s="20"/>
      <c r="E51" s="20"/>
      <c r="F51" s="20"/>
      <c r="G51" s="20" t="s">
        <v>82</v>
      </c>
      <c r="H51" s="21">
        <v>719.07</v>
      </c>
    </row>
    <row r="52" spans="1:8" ht="15.75" thickBot="1" x14ac:dyDescent="0.3">
      <c r="A52" s="20"/>
      <c r="B52" s="20"/>
      <c r="C52" s="20"/>
      <c r="D52" s="20"/>
      <c r="E52" s="20"/>
      <c r="F52" s="20"/>
      <c r="G52" s="20" t="s">
        <v>83</v>
      </c>
      <c r="H52" s="27">
        <v>719.07</v>
      </c>
    </row>
    <row r="53" spans="1:8" x14ac:dyDescent="0.25">
      <c r="A53" s="20"/>
      <c r="B53" s="20"/>
      <c r="C53" s="20"/>
      <c r="D53" s="20"/>
      <c r="E53" s="20"/>
      <c r="F53" s="20" t="s">
        <v>86</v>
      </c>
      <c r="G53" s="20"/>
      <c r="H53" s="21">
        <f>ROUND(SUM(H50:H52),5)</f>
        <v>1438.14</v>
      </c>
    </row>
    <row r="54" spans="1:8" x14ac:dyDescent="0.25">
      <c r="A54" s="20"/>
      <c r="B54" s="20"/>
      <c r="C54" s="20"/>
      <c r="D54" s="20"/>
      <c r="E54" s="20"/>
      <c r="F54" s="20" t="s">
        <v>87</v>
      </c>
      <c r="G54" s="20"/>
      <c r="H54" s="21">
        <v>1884</v>
      </c>
    </row>
    <row r="55" spans="1:8" x14ac:dyDescent="0.25">
      <c r="A55" s="20"/>
      <c r="B55" s="20"/>
      <c r="C55" s="20"/>
      <c r="D55" s="20"/>
      <c r="E55" s="20"/>
      <c r="F55" s="20" t="s">
        <v>88</v>
      </c>
      <c r="G55" s="20"/>
      <c r="H55" s="21">
        <v>99.19</v>
      </c>
    </row>
    <row r="56" spans="1:8" ht="15.75" thickBot="1" x14ac:dyDescent="0.3">
      <c r="A56" s="20"/>
      <c r="B56" s="20"/>
      <c r="C56" s="20"/>
      <c r="D56" s="20"/>
      <c r="E56" s="20"/>
      <c r="F56" s="20" t="s">
        <v>89</v>
      </c>
      <c r="G56" s="20"/>
      <c r="H56" s="27">
        <v>2485.46</v>
      </c>
    </row>
    <row r="57" spans="1:8" x14ac:dyDescent="0.25">
      <c r="A57" s="20"/>
      <c r="B57" s="20"/>
      <c r="C57" s="20"/>
      <c r="D57" s="20"/>
      <c r="E57" s="20" t="s">
        <v>90</v>
      </c>
      <c r="F57" s="20"/>
      <c r="G57" s="20"/>
      <c r="H57" s="21">
        <f>ROUND(SUM(H43:H45)+H49+SUM(H53:H56),5)</f>
        <v>10532.31</v>
      </c>
    </row>
    <row r="58" spans="1:8" x14ac:dyDescent="0.25">
      <c r="A58" s="20"/>
      <c r="B58" s="20"/>
      <c r="C58" s="20"/>
      <c r="D58" s="20"/>
      <c r="E58" s="20" t="s">
        <v>91</v>
      </c>
      <c r="F58" s="20"/>
      <c r="G58" s="20"/>
      <c r="H58" s="21"/>
    </row>
    <row r="59" spans="1:8" x14ac:dyDescent="0.25">
      <c r="A59" s="20"/>
      <c r="B59" s="20"/>
      <c r="C59" s="20"/>
      <c r="D59" s="20"/>
      <c r="E59" s="20"/>
      <c r="F59" s="20" t="s">
        <v>92</v>
      </c>
      <c r="G59" s="20"/>
      <c r="H59" s="21">
        <v>945</v>
      </c>
    </row>
    <row r="60" spans="1:8" ht="15.75" thickBot="1" x14ac:dyDescent="0.3">
      <c r="A60" s="20"/>
      <c r="B60" s="20"/>
      <c r="C60" s="20"/>
      <c r="D60" s="20"/>
      <c r="E60" s="20"/>
      <c r="F60" s="20" t="s">
        <v>93</v>
      </c>
      <c r="G60" s="20"/>
      <c r="H60" s="22">
        <v>5837.11</v>
      </c>
    </row>
    <row r="61" spans="1:8" ht="15.75" thickBot="1" x14ac:dyDescent="0.3">
      <c r="A61" s="20"/>
      <c r="B61" s="20"/>
      <c r="C61" s="20"/>
      <c r="D61" s="20"/>
      <c r="E61" s="20" t="s">
        <v>94</v>
      </c>
      <c r="F61" s="20"/>
      <c r="G61" s="20"/>
      <c r="H61" s="24">
        <f>ROUND(SUM(H58:H60),5)</f>
        <v>6782.11</v>
      </c>
    </row>
    <row r="62" spans="1:8" ht="15.75" thickBot="1" x14ac:dyDescent="0.3">
      <c r="A62" s="20"/>
      <c r="B62" s="20"/>
      <c r="C62" s="20"/>
      <c r="D62" s="20" t="s">
        <v>95</v>
      </c>
      <c r="E62" s="20"/>
      <c r="F62" s="20"/>
      <c r="G62" s="20"/>
      <c r="H62" s="24">
        <f>ROUND(SUM(H38:H39)+H42+H57+H61,5)</f>
        <v>54164.63</v>
      </c>
    </row>
    <row r="63" spans="1:8" ht="15.75" thickBot="1" x14ac:dyDescent="0.3">
      <c r="A63" s="20"/>
      <c r="B63" s="20"/>
      <c r="C63" s="20" t="s">
        <v>96</v>
      </c>
      <c r="D63" s="20"/>
      <c r="E63" s="20"/>
      <c r="F63" s="20"/>
      <c r="G63" s="20"/>
      <c r="H63" s="23">
        <f>ROUND(H30+H33+H37+H62,5)</f>
        <v>74096.429999999993</v>
      </c>
    </row>
    <row r="64" spans="1:8" x14ac:dyDescent="0.25">
      <c r="A64" s="20"/>
      <c r="B64" s="20" t="s">
        <v>97</v>
      </c>
      <c r="C64" s="20"/>
      <c r="D64" s="20"/>
      <c r="E64" s="20"/>
      <c r="F64" s="20"/>
      <c r="G64" s="20"/>
      <c r="H64" s="21">
        <f>ROUND(H29+H63,5)</f>
        <v>74096.429999999993</v>
      </c>
    </row>
    <row r="65" spans="1:8" x14ac:dyDescent="0.25">
      <c r="A65" s="20"/>
      <c r="B65" s="20" t="s">
        <v>98</v>
      </c>
      <c r="C65" s="20"/>
      <c r="D65" s="20"/>
      <c r="E65" s="20"/>
      <c r="F65" s="20"/>
      <c r="G65" s="20"/>
      <c r="H65" s="21"/>
    </row>
    <row r="66" spans="1:8" x14ac:dyDescent="0.25">
      <c r="A66" s="20"/>
      <c r="B66" s="20"/>
      <c r="C66" s="20" t="s">
        <v>99</v>
      </c>
      <c r="D66" s="20"/>
      <c r="E66" s="20"/>
      <c r="F66" s="20"/>
      <c r="G66" s="20"/>
      <c r="H66" s="21">
        <v>3399.75</v>
      </c>
    </row>
    <row r="67" spans="1:8" x14ac:dyDescent="0.25">
      <c r="A67" s="20"/>
      <c r="B67" s="20"/>
      <c r="C67" s="20" t="s">
        <v>100</v>
      </c>
      <c r="D67" s="20"/>
      <c r="E67" s="20"/>
      <c r="F67" s="20"/>
      <c r="G67" s="20"/>
      <c r="H67" s="21"/>
    </row>
    <row r="68" spans="1:8" x14ac:dyDescent="0.25">
      <c r="A68" s="20"/>
      <c r="B68" s="20"/>
      <c r="C68" s="20"/>
      <c r="D68" s="20" t="s">
        <v>4</v>
      </c>
      <c r="E68" s="20"/>
      <c r="F68" s="20"/>
      <c r="G68" s="20"/>
      <c r="H68" s="21">
        <v>6579.55</v>
      </c>
    </row>
    <row r="69" spans="1:8" x14ac:dyDescent="0.25">
      <c r="A69" s="20"/>
      <c r="B69" s="20"/>
      <c r="C69" s="20"/>
      <c r="D69" s="20" t="s">
        <v>6</v>
      </c>
      <c r="E69" s="20"/>
      <c r="F69" s="20"/>
      <c r="G69" s="20"/>
      <c r="H69" s="21">
        <v>20000</v>
      </c>
    </row>
    <row r="70" spans="1:8" x14ac:dyDescent="0.25">
      <c r="A70" s="20"/>
      <c r="B70" s="20"/>
      <c r="C70" s="20"/>
      <c r="D70" s="20" t="s">
        <v>101</v>
      </c>
      <c r="E70" s="20"/>
      <c r="F70" s="20"/>
      <c r="G70" s="20"/>
      <c r="H70" s="21">
        <v>106902.33</v>
      </c>
    </row>
    <row r="71" spans="1:8" x14ac:dyDescent="0.25">
      <c r="A71" s="20"/>
      <c r="B71" s="20"/>
      <c r="C71" s="20"/>
      <c r="D71" s="20" t="s">
        <v>102</v>
      </c>
      <c r="E71" s="20"/>
      <c r="F71" s="20"/>
      <c r="G71" s="20"/>
      <c r="H71" s="21">
        <v>37300.39</v>
      </c>
    </row>
    <row r="72" spans="1:8" x14ac:dyDescent="0.25">
      <c r="A72" s="20"/>
      <c r="B72" s="20"/>
      <c r="C72" s="20"/>
      <c r="D72" s="20" t="s">
        <v>103</v>
      </c>
      <c r="E72" s="20"/>
      <c r="F72" s="20"/>
      <c r="G72" s="20"/>
      <c r="H72" s="21">
        <v>2500</v>
      </c>
    </row>
    <row r="73" spans="1:8" ht="15.75" thickBot="1" x14ac:dyDescent="0.3">
      <c r="A73" s="20"/>
      <c r="B73" s="20"/>
      <c r="C73" s="20"/>
      <c r="D73" s="20" t="s">
        <v>104</v>
      </c>
      <c r="E73" s="20"/>
      <c r="F73" s="20"/>
      <c r="G73" s="20"/>
      <c r="H73" s="27">
        <v>29760</v>
      </c>
    </row>
    <row r="74" spans="1:8" x14ac:dyDescent="0.25">
      <c r="A74" s="20"/>
      <c r="B74" s="20"/>
      <c r="C74" s="20" t="s">
        <v>105</v>
      </c>
      <c r="D74" s="20"/>
      <c r="E74" s="20"/>
      <c r="F74" s="20"/>
      <c r="G74" s="20"/>
      <c r="H74" s="21">
        <f>ROUND(SUM(H67:H73),5)</f>
        <v>203042.27</v>
      </c>
    </row>
    <row r="75" spans="1:8" x14ac:dyDescent="0.25">
      <c r="A75" s="20"/>
      <c r="B75" s="20"/>
      <c r="C75" s="20" t="s">
        <v>106</v>
      </c>
      <c r="D75" s="20"/>
      <c r="E75" s="20"/>
      <c r="F75" s="20"/>
      <c r="G75" s="20"/>
      <c r="H75" s="21">
        <v>116996.91</v>
      </c>
    </row>
    <row r="76" spans="1:8" x14ac:dyDescent="0.25">
      <c r="A76" s="20"/>
      <c r="B76" s="20"/>
      <c r="C76" s="20" t="s">
        <v>107</v>
      </c>
      <c r="D76" s="20"/>
      <c r="E76" s="20"/>
      <c r="F76" s="20"/>
      <c r="G76" s="20"/>
      <c r="H76" s="21">
        <v>112492.17</v>
      </c>
    </row>
    <row r="77" spans="1:8" ht="15.75" thickBot="1" x14ac:dyDescent="0.3">
      <c r="A77" s="20"/>
      <c r="B77" s="20"/>
      <c r="C77" s="20" t="s">
        <v>108</v>
      </c>
      <c r="D77" s="20"/>
      <c r="E77" s="20"/>
      <c r="F77" s="20"/>
      <c r="G77" s="20"/>
      <c r="H77" s="22">
        <v>-104690.8</v>
      </c>
    </row>
    <row r="78" spans="1:8" ht="15.75" thickBot="1" x14ac:dyDescent="0.3">
      <c r="A78" s="20"/>
      <c r="B78" s="20" t="s">
        <v>109</v>
      </c>
      <c r="C78" s="20"/>
      <c r="D78" s="20"/>
      <c r="E78" s="20"/>
      <c r="F78" s="20"/>
      <c r="G78" s="20"/>
      <c r="H78" s="24">
        <f>ROUND(SUM(H65:H66)+SUM(H74:H77),5)</f>
        <v>331240.3</v>
      </c>
    </row>
    <row r="79" spans="1:8" s="26" customFormat="1" ht="12" thickBot="1" x14ac:dyDescent="0.25">
      <c r="A79" s="20" t="s">
        <v>110</v>
      </c>
      <c r="B79" s="20"/>
      <c r="C79" s="20"/>
      <c r="D79" s="20"/>
      <c r="E79" s="20"/>
      <c r="F79" s="20"/>
      <c r="G79" s="20"/>
      <c r="H79" s="25">
        <f>ROUND(H28+H64+H78,5)</f>
        <v>405336.73</v>
      </c>
    </row>
    <row r="80" spans="1:8" ht="15.75" thickTop="1" x14ac:dyDescent="0.25"/>
  </sheetData>
  <pageMargins left="0.7" right="0.7" top="0.75" bottom="0.75" header="0.1" footer="0.3"/>
  <pageSetup orientation="portrait" r:id="rId1"/>
  <headerFooter>
    <oddHeader>&amp;L&amp;"Arial,Bold"&amp;8 1:36 PM
&amp;"Arial,Bold"&amp;8 02/08/22
&amp;"Arial,Bold"&amp;8 Accrual Basis&amp;C&amp;"Arial,Bold"&amp;12 Nederland Fire Protection District
&amp;"Arial,Bold"&amp;14 Balance Sheet
&amp;"Arial,Bold"&amp;10 As of January 31,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A7229-DB5C-405F-9EFA-2EB310ECB4D9}">
  <sheetPr codeName="Sheet3"/>
  <dimension ref="A1:X195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Q1" sqref="Q1:X1048576"/>
    </sheetView>
  </sheetViews>
  <sheetFormatPr defaultRowHeight="15" x14ac:dyDescent="0.25"/>
  <cols>
    <col min="1" max="8" width="3" style="31" customWidth="1"/>
    <col min="9" max="9" width="22.140625" style="31" customWidth="1"/>
    <col min="10" max="10" width="9.28515625" style="32" bestFit="1" customWidth="1"/>
    <col min="11" max="11" width="2.28515625" style="32" customWidth="1"/>
    <col min="12" max="12" width="9.28515625" style="32" bestFit="1" customWidth="1"/>
    <col min="13" max="13" width="2.28515625" style="32" customWidth="1"/>
    <col min="14" max="14" width="12" style="32" bestFit="1" customWidth="1"/>
    <col min="15" max="15" width="2.28515625" style="32" customWidth="1"/>
    <col min="16" max="16" width="10.28515625" style="32" bestFit="1" customWidth="1"/>
    <col min="17" max="17" width="2.28515625" style="32" hidden="1" customWidth="1"/>
    <col min="18" max="18" width="9.28515625" style="32" hidden="1" customWidth="1"/>
    <col min="19" max="19" width="2.28515625" style="32" hidden="1" customWidth="1"/>
    <col min="20" max="20" width="9.28515625" style="32" hidden="1" customWidth="1"/>
    <col min="21" max="21" width="2.28515625" style="32" hidden="1" customWidth="1"/>
    <col min="22" max="22" width="12" style="32" hidden="1" customWidth="1"/>
    <col min="23" max="23" width="2.28515625" style="32" hidden="1" customWidth="1"/>
    <col min="24" max="24" width="10.28515625" style="32" hidden="1" customWidth="1"/>
  </cols>
  <sheetData>
    <row r="1" spans="1:24" ht="15.75" thickBot="1" x14ac:dyDescent="0.3">
      <c r="A1" s="20"/>
      <c r="B1" s="20"/>
      <c r="C1" s="20"/>
      <c r="D1" s="20"/>
      <c r="E1" s="20"/>
      <c r="F1" s="20"/>
      <c r="G1" s="20"/>
      <c r="H1" s="20"/>
      <c r="I1" s="20"/>
      <c r="J1" s="45" t="s">
        <v>279</v>
      </c>
      <c r="K1" s="44"/>
      <c r="L1" s="46"/>
      <c r="M1" s="44"/>
      <c r="N1" s="46"/>
      <c r="O1" s="44"/>
      <c r="P1" s="46"/>
      <c r="Q1" s="43"/>
      <c r="R1" s="45" t="s">
        <v>280</v>
      </c>
      <c r="S1" s="44"/>
      <c r="T1" s="46"/>
      <c r="U1" s="44"/>
      <c r="V1" s="46"/>
      <c r="W1" s="44"/>
      <c r="X1" s="46"/>
    </row>
    <row r="2" spans="1:24" s="30" customFormat="1" ht="16.5" thickTop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54" t="s">
        <v>281</v>
      </c>
      <c r="K2" s="41"/>
      <c r="L2" s="54" t="s">
        <v>282</v>
      </c>
      <c r="M2" s="41"/>
      <c r="N2" s="54" t="s">
        <v>283</v>
      </c>
      <c r="O2" s="41"/>
      <c r="P2" s="54" t="s">
        <v>284</v>
      </c>
      <c r="Q2" s="41"/>
      <c r="R2" s="54" t="s">
        <v>281</v>
      </c>
      <c r="S2" s="41"/>
      <c r="T2" s="54" t="s">
        <v>282</v>
      </c>
      <c r="U2" s="41"/>
      <c r="V2" s="54" t="s">
        <v>283</v>
      </c>
      <c r="W2" s="41"/>
      <c r="X2" s="54" t="s">
        <v>284</v>
      </c>
    </row>
    <row r="3" spans="1:24" ht="15.75" thickTop="1" x14ac:dyDescent="0.25">
      <c r="A3" s="20"/>
      <c r="B3" s="20" t="s">
        <v>285</v>
      </c>
      <c r="C3" s="20"/>
      <c r="D3" s="20"/>
      <c r="E3" s="20"/>
      <c r="F3" s="20"/>
      <c r="G3" s="20"/>
      <c r="H3" s="20"/>
      <c r="I3" s="20"/>
      <c r="J3" s="21"/>
      <c r="K3" s="47"/>
      <c r="L3" s="21"/>
      <c r="M3" s="47"/>
      <c r="N3" s="21"/>
      <c r="O3" s="47"/>
      <c r="P3" s="48"/>
      <c r="Q3" s="47"/>
      <c r="R3" s="21"/>
      <c r="S3" s="47"/>
      <c r="T3" s="21"/>
      <c r="U3" s="47"/>
      <c r="V3" s="21"/>
      <c r="W3" s="47"/>
      <c r="X3" s="48"/>
    </row>
    <row r="4" spans="1:24" x14ac:dyDescent="0.25">
      <c r="A4" s="20"/>
      <c r="B4" s="20"/>
      <c r="C4" s="20"/>
      <c r="D4" s="20" t="s">
        <v>286</v>
      </c>
      <c r="E4" s="20"/>
      <c r="F4" s="20"/>
      <c r="G4" s="20"/>
      <c r="H4" s="20"/>
      <c r="I4" s="20"/>
      <c r="J4" s="21"/>
      <c r="K4" s="47"/>
      <c r="L4" s="21"/>
      <c r="M4" s="47"/>
      <c r="N4" s="21"/>
      <c r="O4" s="47"/>
      <c r="P4" s="48"/>
      <c r="Q4" s="47"/>
      <c r="R4" s="21"/>
      <c r="S4" s="47"/>
      <c r="T4" s="21"/>
      <c r="U4" s="47"/>
      <c r="V4" s="21"/>
      <c r="W4" s="47"/>
      <c r="X4" s="48"/>
    </row>
    <row r="5" spans="1:24" x14ac:dyDescent="0.25">
      <c r="A5" s="20"/>
      <c r="B5" s="20"/>
      <c r="C5" s="20"/>
      <c r="D5" s="20"/>
      <c r="E5" s="20" t="s">
        <v>287</v>
      </c>
      <c r="F5" s="20"/>
      <c r="G5" s="20"/>
      <c r="H5" s="20"/>
      <c r="I5" s="20"/>
      <c r="J5" s="21">
        <v>0</v>
      </c>
      <c r="K5" s="47"/>
      <c r="L5" s="21">
        <v>0</v>
      </c>
      <c r="M5" s="47"/>
      <c r="N5" s="21">
        <f>ROUND((J5-L5),5)</f>
        <v>0</v>
      </c>
      <c r="O5" s="47"/>
      <c r="P5" s="48">
        <f>ROUND(IF(L5=0, IF(J5=0, 0, 1), J5/L5),5)</f>
        <v>0</v>
      </c>
      <c r="Q5" s="47"/>
      <c r="R5" s="21">
        <f>J5</f>
        <v>0</v>
      </c>
      <c r="S5" s="47"/>
      <c r="T5" s="21">
        <f>L5</f>
        <v>0</v>
      </c>
      <c r="U5" s="47"/>
      <c r="V5" s="21">
        <f>ROUND((R5-T5),5)</f>
        <v>0</v>
      </c>
      <c r="W5" s="47"/>
      <c r="X5" s="48">
        <f>ROUND(IF(T5=0, IF(R5=0, 0, 1), R5/T5),5)</f>
        <v>0</v>
      </c>
    </row>
    <row r="6" spans="1:24" x14ac:dyDescent="0.25">
      <c r="A6" s="20"/>
      <c r="B6" s="20"/>
      <c r="C6" s="20"/>
      <c r="D6" s="20"/>
      <c r="E6" s="20" t="s">
        <v>288</v>
      </c>
      <c r="F6" s="20"/>
      <c r="G6" s="20"/>
      <c r="H6" s="20"/>
      <c r="I6" s="20"/>
      <c r="J6" s="21">
        <v>1075.1099999999999</v>
      </c>
      <c r="K6" s="47"/>
      <c r="L6" s="21">
        <v>40</v>
      </c>
      <c r="M6" s="47"/>
      <c r="N6" s="21">
        <f>ROUND((J6-L6),5)</f>
        <v>1035.1099999999999</v>
      </c>
      <c r="O6" s="47"/>
      <c r="P6" s="48">
        <f>ROUND(IF(L6=0, IF(J6=0, 0, 1), J6/L6),5)</f>
        <v>26.877749999999999</v>
      </c>
      <c r="Q6" s="47"/>
      <c r="R6" s="21">
        <f>J6</f>
        <v>1075.1099999999999</v>
      </c>
      <c r="S6" s="47"/>
      <c r="T6" s="21">
        <f>L6</f>
        <v>40</v>
      </c>
      <c r="U6" s="47"/>
      <c r="V6" s="21">
        <f>ROUND((R6-T6),5)</f>
        <v>1035.1099999999999</v>
      </c>
      <c r="W6" s="47"/>
      <c r="X6" s="48">
        <f>ROUND(IF(T6=0, IF(R6=0, 0, 1), R6/T6),5)</f>
        <v>26.877749999999999</v>
      </c>
    </row>
    <row r="7" spans="1:24" x14ac:dyDescent="0.25">
      <c r="A7" s="20"/>
      <c r="B7" s="20"/>
      <c r="C7" s="20"/>
      <c r="D7" s="20"/>
      <c r="E7" s="20" t="s">
        <v>289</v>
      </c>
      <c r="F7" s="20"/>
      <c r="G7" s="20"/>
      <c r="H7" s="20"/>
      <c r="I7" s="20"/>
      <c r="J7" s="21">
        <v>3.79</v>
      </c>
      <c r="K7" s="47"/>
      <c r="L7" s="21">
        <v>13</v>
      </c>
      <c r="M7" s="47"/>
      <c r="N7" s="21">
        <f>ROUND((J7-L7),5)</f>
        <v>-9.2100000000000009</v>
      </c>
      <c r="O7" s="47"/>
      <c r="P7" s="48">
        <f>ROUND(IF(L7=0, IF(J7=0, 0, 1), J7/L7),5)</f>
        <v>0.29154000000000002</v>
      </c>
      <c r="Q7" s="47"/>
      <c r="R7" s="21">
        <f>J7</f>
        <v>3.79</v>
      </c>
      <c r="S7" s="47"/>
      <c r="T7" s="21">
        <f>L7</f>
        <v>13</v>
      </c>
      <c r="U7" s="47"/>
      <c r="V7" s="21">
        <f>ROUND((R7-T7),5)</f>
        <v>-9.2100000000000009</v>
      </c>
      <c r="W7" s="47"/>
      <c r="X7" s="48">
        <f>ROUND(IF(T7=0, IF(R7=0, 0, 1), R7/T7),5)</f>
        <v>0.29154000000000002</v>
      </c>
    </row>
    <row r="8" spans="1:24" x14ac:dyDescent="0.25">
      <c r="A8" s="20"/>
      <c r="B8" s="20"/>
      <c r="C8" s="20"/>
      <c r="D8" s="20"/>
      <c r="E8" s="20" t="s">
        <v>290</v>
      </c>
      <c r="F8" s="20"/>
      <c r="G8" s="20"/>
      <c r="H8" s="20"/>
      <c r="I8" s="20"/>
      <c r="J8" s="21"/>
      <c r="K8" s="47"/>
      <c r="L8" s="21"/>
      <c r="M8" s="47"/>
      <c r="N8" s="21"/>
      <c r="O8" s="47"/>
      <c r="P8" s="48"/>
      <c r="Q8" s="47"/>
      <c r="R8" s="21"/>
      <c r="S8" s="47"/>
      <c r="T8" s="21"/>
      <c r="U8" s="47"/>
      <c r="V8" s="21"/>
      <c r="W8" s="47"/>
      <c r="X8" s="48"/>
    </row>
    <row r="9" spans="1:24" x14ac:dyDescent="0.25">
      <c r="A9" s="20"/>
      <c r="B9" s="20"/>
      <c r="C9" s="20"/>
      <c r="D9" s="20"/>
      <c r="E9" s="20"/>
      <c r="F9" s="20" t="s">
        <v>291</v>
      </c>
      <c r="G9" s="20"/>
      <c r="H9" s="20"/>
      <c r="I9" s="20"/>
      <c r="J9" s="21">
        <v>0</v>
      </c>
      <c r="K9" s="47"/>
      <c r="L9" s="21">
        <v>0</v>
      </c>
      <c r="M9" s="47"/>
      <c r="N9" s="21">
        <f>ROUND((J9-L9),5)</f>
        <v>0</v>
      </c>
      <c r="O9" s="47"/>
      <c r="P9" s="48">
        <f>ROUND(IF(L9=0, IF(J9=0, 0, 1), J9/L9),5)</f>
        <v>0</v>
      </c>
      <c r="Q9" s="47"/>
      <c r="R9" s="21">
        <f t="shared" ref="R9:R19" si="0">J9</f>
        <v>0</v>
      </c>
      <c r="S9" s="47"/>
      <c r="T9" s="21">
        <f t="shared" ref="T9:T19" si="1">L9</f>
        <v>0</v>
      </c>
      <c r="U9" s="47"/>
      <c r="V9" s="21">
        <f t="shared" ref="V9:V19" si="2">ROUND((R9-T9),5)</f>
        <v>0</v>
      </c>
      <c r="W9" s="47"/>
      <c r="X9" s="48">
        <f t="shared" ref="X9:X19" si="3">ROUND(IF(T9=0, IF(R9=0, 0, 1), R9/T9),5)</f>
        <v>0</v>
      </c>
    </row>
    <row r="10" spans="1:24" x14ac:dyDescent="0.25">
      <c r="A10" s="20"/>
      <c r="B10" s="20"/>
      <c r="C10" s="20"/>
      <c r="D10" s="20"/>
      <c r="E10" s="20"/>
      <c r="F10" s="20" t="s">
        <v>292</v>
      </c>
      <c r="G10" s="20"/>
      <c r="H10" s="20"/>
      <c r="I10" s="20"/>
      <c r="J10" s="21">
        <v>0</v>
      </c>
      <c r="K10" s="47"/>
      <c r="L10" s="21">
        <v>0</v>
      </c>
      <c r="M10" s="47"/>
      <c r="N10" s="21">
        <f>ROUND((J10-L10),5)</f>
        <v>0</v>
      </c>
      <c r="O10" s="47"/>
      <c r="P10" s="48">
        <f>ROUND(IF(L10=0, IF(J10=0, 0, 1), J10/L10),5)</f>
        <v>0</v>
      </c>
      <c r="Q10" s="47"/>
      <c r="R10" s="21">
        <f t="shared" si="0"/>
        <v>0</v>
      </c>
      <c r="S10" s="47"/>
      <c r="T10" s="21">
        <f t="shared" si="1"/>
        <v>0</v>
      </c>
      <c r="U10" s="47"/>
      <c r="V10" s="21">
        <f t="shared" si="2"/>
        <v>0</v>
      </c>
      <c r="W10" s="47"/>
      <c r="X10" s="48">
        <f t="shared" si="3"/>
        <v>0</v>
      </c>
    </row>
    <row r="11" spans="1:24" x14ac:dyDescent="0.25">
      <c r="A11" s="20"/>
      <c r="B11" s="20"/>
      <c r="C11" s="20"/>
      <c r="D11" s="20"/>
      <c r="E11" s="20"/>
      <c r="F11" s="20" t="s">
        <v>293</v>
      </c>
      <c r="G11" s="20"/>
      <c r="H11" s="20"/>
      <c r="I11" s="20"/>
      <c r="J11" s="21">
        <v>0</v>
      </c>
      <c r="K11" s="47"/>
      <c r="L11" s="21">
        <v>0</v>
      </c>
      <c r="M11" s="47"/>
      <c r="N11" s="21">
        <f>ROUND((J11-L11),5)</f>
        <v>0</v>
      </c>
      <c r="O11" s="47"/>
      <c r="P11" s="48">
        <f>ROUND(IF(L11=0, IF(J11=0, 0, 1), J11/L11),5)</f>
        <v>0</v>
      </c>
      <c r="Q11" s="47"/>
      <c r="R11" s="21">
        <f t="shared" si="0"/>
        <v>0</v>
      </c>
      <c r="S11" s="47"/>
      <c r="T11" s="21">
        <f t="shared" si="1"/>
        <v>0</v>
      </c>
      <c r="U11" s="47"/>
      <c r="V11" s="21">
        <f t="shared" si="2"/>
        <v>0</v>
      </c>
      <c r="W11" s="47"/>
      <c r="X11" s="48">
        <f t="shared" si="3"/>
        <v>0</v>
      </c>
    </row>
    <row r="12" spans="1:24" x14ac:dyDescent="0.25">
      <c r="A12" s="20"/>
      <c r="B12" s="20"/>
      <c r="C12" s="20"/>
      <c r="D12" s="20"/>
      <c r="E12" s="20"/>
      <c r="F12" s="20" t="s">
        <v>294</v>
      </c>
      <c r="G12" s="20"/>
      <c r="H12" s="20"/>
      <c r="I12" s="20"/>
      <c r="J12" s="21">
        <v>0</v>
      </c>
      <c r="K12" s="47"/>
      <c r="L12" s="21">
        <v>0</v>
      </c>
      <c r="M12" s="47"/>
      <c r="N12" s="21">
        <f>ROUND((J12-L12),5)</f>
        <v>0</v>
      </c>
      <c r="O12" s="47"/>
      <c r="P12" s="48">
        <f>ROUND(IF(L12=0, IF(J12=0, 0, 1), J12/L12),5)</f>
        <v>0</v>
      </c>
      <c r="Q12" s="47"/>
      <c r="R12" s="21">
        <f t="shared" si="0"/>
        <v>0</v>
      </c>
      <c r="S12" s="47"/>
      <c r="T12" s="21">
        <f t="shared" si="1"/>
        <v>0</v>
      </c>
      <c r="U12" s="47"/>
      <c r="V12" s="21">
        <f t="shared" si="2"/>
        <v>0</v>
      </c>
      <c r="W12" s="47"/>
      <c r="X12" s="48">
        <f t="shared" si="3"/>
        <v>0</v>
      </c>
    </row>
    <row r="13" spans="1:24" x14ac:dyDescent="0.25">
      <c r="A13" s="20"/>
      <c r="B13" s="20"/>
      <c r="C13" s="20"/>
      <c r="D13" s="20"/>
      <c r="E13" s="20"/>
      <c r="F13" s="20" t="s">
        <v>295</v>
      </c>
      <c r="G13" s="20"/>
      <c r="H13" s="20"/>
      <c r="I13" s="20"/>
      <c r="J13" s="21">
        <v>0</v>
      </c>
      <c r="K13" s="47"/>
      <c r="L13" s="21">
        <v>0</v>
      </c>
      <c r="M13" s="47"/>
      <c r="N13" s="21">
        <f>ROUND((J13-L13),5)</f>
        <v>0</v>
      </c>
      <c r="O13" s="47"/>
      <c r="P13" s="48">
        <f>ROUND(IF(L13=0, IF(J13=0, 0, 1), J13/L13),5)</f>
        <v>0</v>
      </c>
      <c r="Q13" s="47"/>
      <c r="R13" s="21">
        <f t="shared" si="0"/>
        <v>0</v>
      </c>
      <c r="S13" s="47"/>
      <c r="T13" s="21">
        <f t="shared" si="1"/>
        <v>0</v>
      </c>
      <c r="U13" s="47"/>
      <c r="V13" s="21">
        <f t="shared" si="2"/>
        <v>0</v>
      </c>
      <c r="W13" s="47"/>
      <c r="X13" s="48">
        <f t="shared" si="3"/>
        <v>0</v>
      </c>
    </row>
    <row r="14" spans="1:24" x14ac:dyDescent="0.25">
      <c r="A14" s="20"/>
      <c r="B14" s="20"/>
      <c r="C14" s="20"/>
      <c r="D14" s="20"/>
      <c r="E14" s="20"/>
      <c r="F14" s="20" t="s">
        <v>296</v>
      </c>
      <c r="G14" s="20"/>
      <c r="H14" s="20"/>
      <c r="I14" s="20"/>
      <c r="J14" s="21">
        <v>0</v>
      </c>
      <c r="K14" s="47"/>
      <c r="L14" s="21"/>
      <c r="M14" s="47"/>
      <c r="N14" s="21"/>
      <c r="O14" s="47"/>
      <c r="P14" s="48"/>
      <c r="Q14" s="47"/>
      <c r="R14" s="21">
        <f t="shared" si="0"/>
        <v>0</v>
      </c>
      <c r="S14" s="47"/>
      <c r="T14" s="21">
        <f t="shared" si="1"/>
        <v>0</v>
      </c>
      <c r="U14" s="47"/>
      <c r="V14" s="21">
        <f t="shared" si="2"/>
        <v>0</v>
      </c>
      <c r="W14" s="47"/>
      <c r="X14" s="48">
        <f t="shared" si="3"/>
        <v>0</v>
      </c>
    </row>
    <row r="15" spans="1:24" x14ac:dyDescent="0.25">
      <c r="A15" s="20"/>
      <c r="B15" s="20"/>
      <c r="C15" s="20"/>
      <c r="D15" s="20"/>
      <c r="E15" s="20"/>
      <c r="F15" s="20" t="s">
        <v>297</v>
      </c>
      <c r="G15" s="20"/>
      <c r="H15" s="20"/>
      <c r="I15" s="20"/>
      <c r="J15" s="21">
        <v>0</v>
      </c>
      <c r="K15" s="47"/>
      <c r="L15" s="21"/>
      <c r="M15" s="47"/>
      <c r="N15" s="21"/>
      <c r="O15" s="47"/>
      <c r="P15" s="48"/>
      <c r="Q15" s="47"/>
      <c r="R15" s="21">
        <f t="shared" si="0"/>
        <v>0</v>
      </c>
      <c r="S15" s="47"/>
      <c r="T15" s="21">
        <f t="shared" si="1"/>
        <v>0</v>
      </c>
      <c r="U15" s="47"/>
      <c r="V15" s="21">
        <f t="shared" si="2"/>
        <v>0</v>
      </c>
      <c r="W15" s="47"/>
      <c r="X15" s="48">
        <f t="shared" si="3"/>
        <v>0</v>
      </c>
    </row>
    <row r="16" spans="1:24" ht="15.75" thickBot="1" x14ac:dyDescent="0.3">
      <c r="A16" s="20"/>
      <c r="B16" s="20"/>
      <c r="C16" s="20"/>
      <c r="D16" s="20"/>
      <c r="E16" s="20"/>
      <c r="F16" s="20" t="s">
        <v>298</v>
      </c>
      <c r="G16" s="20"/>
      <c r="H16" s="20"/>
      <c r="I16" s="20"/>
      <c r="J16" s="22">
        <v>0</v>
      </c>
      <c r="K16" s="47"/>
      <c r="L16" s="22">
        <v>0</v>
      </c>
      <c r="M16" s="47"/>
      <c r="N16" s="22">
        <f>ROUND((J16-L16),5)</f>
        <v>0</v>
      </c>
      <c r="O16" s="47"/>
      <c r="P16" s="49">
        <f>ROUND(IF(L16=0, IF(J16=0, 0, 1), J16/L16),5)</f>
        <v>0</v>
      </c>
      <c r="Q16" s="47"/>
      <c r="R16" s="22">
        <f t="shared" si="0"/>
        <v>0</v>
      </c>
      <c r="S16" s="47"/>
      <c r="T16" s="22">
        <f t="shared" si="1"/>
        <v>0</v>
      </c>
      <c r="U16" s="47"/>
      <c r="V16" s="22">
        <f t="shared" si="2"/>
        <v>0</v>
      </c>
      <c r="W16" s="47"/>
      <c r="X16" s="49">
        <f t="shared" si="3"/>
        <v>0</v>
      </c>
    </row>
    <row r="17" spans="1:24" ht="15.75" thickBot="1" x14ac:dyDescent="0.3">
      <c r="A17" s="20"/>
      <c r="B17" s="20"/>
      <c r="C17" s="20"/>
      <c r="D17" s="20"/>
      <c r="E17" s="20" t="s">
        <v>299</v>
      </c>
      <c r="F17" s="20"/>
      <c r="G17" s="20"/>
      <c r="H17" s="20"/>
      <c r="I17" s="20"/>
      <c r="J17" s="24">
        <f>ROUND(SUM(J8:J16),5)</f>
        <v>0</v>
      </c>
      <c r="K17" s="47"/>
      <c r="L17" s="24">
        <f>ROUND(SUM(L8:L16),5)</f>
        <v>0</v>
      </c>
      <c r="M17" s="47"/>
      <c r="N17" s="24">
        <f>ROUND((J17-L17),5)</f>
        <v>0</v>
      </c>
      <c r="O17" s="47"/>
      <c r="P17" s="50">
        <f>ROUND(IF(L17=0, IF(J17=0, 0, 1), J17/L17),5)</f>
        <v>0</v>
      </c>
      <c r="Q17" s="47"/>
      <c r="R17" s="24">
        <f t="shared" si="0"/>
        <v>0</v>
      </c>
      <c r="S17" s="47"/>
      <c r="T17" s="24">
        <f t="shared" si="1"/>
        <v>0</v>
      </c>
      <c r="U17" s="47"/>
      <c r="V17" s="24">
        <f t="shared" si="2"/>
        <v>0</v>
      </c>
      <c r="W17" s="47"/>
      <c r="X17" s="50">
        <f t="shared" si="3"/>
        <v>0</v>
      </c>
    </row>
    <row r="18" spans="1:24" ht="15.75" thickBot="1" x14ac:dyDescent="0.3">
      <c r="A18" s="20"/>
      <c r="B18" s="20"/>
      <c r="C18" s="20"/>
      <c r="D18" s="20" t="s">
        <v>300</v>
      </c>
      <c r="E18" s="20"/>
      <c r="F18" s="20"/>
      <c r="G18" s="20"/>
      <c r="H18" s="20"/>
      <c r="I18" s="20"/>
      <c r="J18" s="23">
        <f>ROUND(SUM(J4:J7)+J17,5)</f>
        <v>1078.9000000000001</v>
      </c>
      <c r="K18" s="47"/>
      <c r="L18" s="23">
        <f>ROUND(SUM(L4:L7)+L17,5)</f>
        <v>53</v>
      </c>
      <c r="M18" s="47"/>
      <c r="N18" s="23">
        <f>ROUND((J18-L18),5)</f>
        <v>1025.9000000000001</v>
      </c>
      <c r="O18" s="47"/>
      <c r="P18" s="51">
        <f>ROUND(IF(L18=0, IF(J18=0, 0, 1), J18/L18),5)</f>
        <v>20.3566</v>
      </c>
      <c r="Q18" s="47"/>
      <c r="R18" s="23">
        <f t="shared" si="0"/>
        <v>1078.9000000000001</v>
      </c>
      <c r="S18" s="47"/>
      <c r="T18" s="23">
        <f t="shared" si="1"/>
        <v>53</v>
      </c>
      <c r="U18" s="47"/>
      <c r="V18" s="23">
        <f t="shared" si="2"/>
        <v>1025.9000000000001</v>
      </c>
      <c r="W18" s="47"/>
      <c r="X18" s="51">
        <f t="shared" si="3"/>
        <v>20.3566</v>
      </c>
    </row>
    <row r="19" spans="1:24" x14ac:dyDescent="0.25">
      <c r="A19" s="20"/>
      <c r="B19" s="20"/>
      <c r="C19" s="20" t="s">
        <v>301</v>
      </c>
      <c r="D19" s="20"/>
      <c r="E19" s="20"/>
      <c r="F19" s="20"/>
      <c r="G19" s="20"/>
      <c r="H19" s="20"/>
      <c r="I19" s="20"/>
      <c r="J19" s="21">
        <f>J18</f>
        <v>1078.9000000000001</v>
      </c>
      <c r="K19" s="47"/>
      <c r="L19" s="21">
        <f>L18</f>
        <v>53</v>
      </c>
      <c r="M19" s="47"/>
      <c r="N19" s="21">
        <f>ROUND((J19-L19),5)</f>
        <v>1025.9000000000001</v>
      </c>
      <c r="O19" s="47"/>
      <c r="P19" s="48">
        <f>ROUND(IF(L19=0, IF(J19=0, 0, 1), J19/L19),5)</f>
        <v>20.3566</v>
      </c>
      <c r="Q19" s="47"/>
      <c r="R19" s="21">
        <f t="shared" si="0"/>
        <v>1078.9000000000001</v>
      </c>
      <c r="S19" s="47"/>
      <c r="T19" s="21">
        <f t="shared" si="1"/>
        <v>53</v>
      </c>
      <c r="U19" s="47"/>
      <c r="V19" s="21">
        <f t="shared" si="2"/>
        <v>1025.9000000000001</v>
      </c>
      <c r="W19" s="47"/>
      <c r="X19" s="48">
        <f t="shared" si="3"/>
        <v>20.3566</v>
      </c>
    </row>
    <row r="20" spans="1:24" x14ac:dyDescent="0.25">
      <c r="A20" s="20"/>
      <c r="B20" s="20"/>
      <c r="C20" s="20"/>
      <c r="D20" s="20" t="s">
        <v>302</v>
      </c>
      <c r="E20" s="20"/>
      <c r="F20" s="20"/>
      <c r="G20" s="20"/>
      <c r="H20" s="20"/>
      <c r="I20" s="20"/>
      <c r="J20" s="21"/>
      <c r="K20" s="47"/>
      <c r="L20" s="21"/>
      <c r="M20" s="47"/>
      <c r="N20" s="21"/>
      <c r="O20" s="47"/>
      <c r="P20" s="48"/>
      <c r="Q20" s="47"/>
      <c r="R20" s="21"/>
      <c r="S20" s="47"/>
      <c r="T20" s="21"/>
      <c r="U20" s="47"/>
      <c r="V20" s="21"/>
      <c r="W20" s="47"/>
      <c r="X20" s="48"/>
    </row>
    <row r="21" spans="1:24" x14ac:dyDescent="0.25">
      <c r="A21" s="20"/>
      <c r="B21" s="20"/>
      <c r="C21" s="20"/>
      <c r="D21" s="20"/>
      <c r="E21" s="20" t="s">
        <v>303</v>
      </c>
      <c r="F21" s="20"/>
      <c r="G21" s="20"/>
      <c r="H21" s="20"/>
      <c r="I21" s="20"/>
      <c r="J21" s="21"/>
      <c r="K21" s="47"/>
      <c r="L21" s="21"/>
      <c r="M21" s="47"/>
      <c r="N21" s="21"/>
      <c r="O21" s="47"/>
      <c r="P21" s="48"/>
      <c r="Q21" s="47"/>
      <c r="R21" s="21"/>
      <c r="S21" s="47"/>
      <c r="T21" s="21"/>
      <c r="U21" s="47"/>
      <c r="V21" s="21"/>
      <c r="W21" s="47"/>
      <c r="X21" s="48"/>
    </row>
    <row r="22" spans="1:24" x14ac:dyDescent="0.25">
      <c r="A22" s="20"/>
      <c r="B22" s="20"/>
      <c r="C22" s="20"/>
      <c r="D22" s="20"/>
      <c r="E22" s="20"/>
      <c r="F22" s="20" t="s">
        <v>304</v>
      </c>
      <c r="G22" s="20"/>
      <c r="H22" s="20"/>
      <c r="I22" s="20"/>
      <c r="J22" s="21">
        <v>0</v>
      </c>
      <c r="K22" s="47"/>
      <c r="L22" s="21">
        <v>100</v>
      </c>
      <c r="M22" s="47"/>
      <c r="N22" s="21">
        <f>ROUND((J22-L22),5)</f>
        <v>-100</v>
      </c>
      <c r="O22" s="47"/>
      <c r="P22" s="48">
        <f>ROUND(IF(L22=0, IF(J22=0, 0, 1), J22/L22),5)</f>
        <v>0</v>
      </c>
      <c r="Q22" s="47"/>
      <c r="R22" s="21">
        <f>J22</f>
        <v>0</v>
      </c>
      <c r="S22" s="47"/>
      <c r="T22" s="21">
        <f>L22</f>
        <v>100</v>
      </c>
      <c r="U22" s="47"/>
      <c r="V22" s="21">
        <f>ROUND((R22-T22),5)</f>
        <v>-100</v>
      </c>
      <c r="W22" s="47"/>
      <c r="X22" s="48">
        <f>ROUND(IF(T22=0, IF(R22=0, 0, 1), R22/T22),5)</f>
        <v>0</v>
      </c>
    </row>
    <row r="23" spans="1:24" x14ac:dyDescent="0.25">
      <c r="A23" s="20"/>
      <c r="B23" s="20"/>
      <c r="C23" s="20"/>
      <c r="D23" s="20"/>
      <c r="E23" s="20"/>
      <c r="F23" s="20" t="s">
        <v>305</v>
      </c>
      <c r="G23" s="20"/>
      <c r="H23" s="20"/>
      <c r="I23" s="20"/>
      <c r="J23" s="21"/>
      <c r="K23" s="47"/>
      <c r="L23" s="21"/>
      <c r="M23" s="47"/>
      <c r="N23" s="21"/>
      <c r="O23" s="47"/>
      <c r="P23" s="48"/>
      <c r="Q23" s="47"/>
      <c r="R23" s="21"/>
      <c r="S23" s="47"/>
      <c r="T23" s="21"/>
      <c r="U23" s="47"/>
      <c r="V23" s="21"/>
      <c r="W23" s="47"/>
      <c r="X23" s="48"/>
    </row>
    <row r="24" spans="1:24" x14ac:dyDescent="0.25">
      <c r="A24" s="20"/>
      <c r="B24" s="20"/>
      <c r="C24" s="20"/>
      <c r="D24" s="20"/>
      <c r="E24" s="20"/>
      <c r="F24" s="20"/>
      <c r="G24" s="20" t="s">
        <v>306</v>
      </c>
      <c r="H24" s="20"/>
      <c r="I24" s="20"/>
      <c r="J24" s="21">
        <v>0</v>
      </c>
      <c r="K24" s="47"/>
      <c r="L24" s="21">
        <v>0</v>
      </c>
      <c r="M24" s="47"/>
      <c r="N24" s="21">
        <f>ROUND((J24-L24),5)</f>
        <v>0</v>
      </c>
      <c r="O24" s="47"/>
      <c r="P24" s="48">
        <f>ROUND(IF(L24=0, IF(J24=0, 0, 1), J24/L24),5)</f>
        <v>0</v>
      </c>
      <c r="Q24" s="47"/>
      <c r="R24" s="21">
        <f>J24</f>
        <v>0</v>
      </c>
      <c r="S24" s="47"/>
      <c r="T24" s="21">
        <f>L24</f>
        <v>0</v>
      </c>
      <c r="U24" s="47"/>
      <c r="V24" s="21">
        <f>ROUND((R24-T24),5)</f>
        <v>0</v>
      </c>
      <c r="W24" s="47"/>
      <c r="X24" s="48">
        <f>ROUND(IF(T24=0, IF(R24=0, 0, 1), R24/T24),5)</f>
        <v>0</v>
      </c>
    </row>
    <row r="25" spans="1:24" ht="15.75" thickBot="1" x14ac:dyDescent="0.3">
      <c r="A25" s="20"/>
      <c r="B25" s="20"/>
      <c r="C25" s="20"/>
      <c r="D25" s="20"/>
      <c r="E25" s="20"/>
      <c r="F25" s="20"/>
      <c r="G25" s="20" t="s">
        <v>307</v>
      </c>
      <c r="H25" s="20"/>
      <c r="I25" s="20"/>
      <c r="J25" s="27">
        <v>0</v>
      </c>
      <c r="K25" s="47"/>
      <c r="L25" s="27">
        <v>0</v>
      </c>
      <c r="M25" s="47"/>
      <c r="N25" s="27">
        <f>ROUND((J25-L25),5)</f>
        <v>0</v>
      </c>
      <c r="O25" s="47"/>
      <c r="P25" s="52">
        <f>ROUND(IF(L25=0, IF(J25=0, 0, 1), J25/L25),5)</f>
        <v>0</v>
      </c>
      <c r="Q25" s="47"/>
      <c r="R25" s="27">
        <f>J25</f>
        <v>0</v>
      </c>
      <c r="S25" s="47"/>
      <c r="T25" s="27">
        <f>L25</f>
        <v>0</v>
      </c>
      <c r="U25" s="47"/>
      <c r="V25" s="27">
        <f>ROUND((R25-T25),5)</f>
        <v>0</v>
      </c>
      <c r="W25" s="47"/>
      <c r="X25" s="52">
        <f>ROUND(IF(T25=0, IF(R25=0, 0, 1), R25/T25),5)</f>
        <v>0</v>
      </c>
    </row>
    <row r="26" spans="1:24" x14ac:dyDescent="0.25">
      <c r="A26" s="20"/>
      <c r="B26" s="20"/>
      <c r="C26" s="20"/>
      <c r="D26" s="20"/>
      <c r="E26" s="20"/>
      <c r="F26" s="20" t="s">
        <v>308</v>
      </c>
      <c r="G26" s="20"/>
      <c r="H26" s="20"/>
      <c r="I26" s="20"/>
      <c r="J26" s="21">
        <f>ROUND(SUM(J23:J25),5)</f>
        <v>0</v>
      </c>
      <c r="K26" s="47"/>
      <c r="L26" s="21">
        <f>ROUND(SUM(L23:L25),5)</f>
        <v>0</v>
      </c>
      <c r="M26" s="47"/>
      <c r="N26" s="21">
        <f>ROUND((J26-L26),5)</f>
        <v>0</v>
      </c>
      <c r="O26" s="47"/>
      <c r="P26" s="48">
        <f>ROUND(IF(L26=0, IF(J26=0, 0, 1), J26/L26),5)</f>
        <v>0</v>
      </c>
      <c r="Q26" s="47"/>
      <c r="R26" s="21">
        <f>J26</f>
        <v>0</v>
      </c>
      <c r="S26" s="47"/>
      <c r="T26" s="21">
        <f>L26</f>
        <v>0</v>
      </c>
      <c r="U26" s="47"/>
      <c r="V26" s="21">
        <f>ROUND((R26-T26),5)</f>
        <v>0</v>
      </c>
      <c r="W26" s="47"/>
      <c r="X26" s="48">
        <f>ROUND(IF(T26=0, IF(R26=0, 0, 1), R26/T26),5)</f>
        <v>0</v>
      </c>
    </row>
    <row r="27" spans="1:24" x14ac:dyDescent="0.25">
      <c r="A27" s="20"/>
      <c r="B27" s="20"/>
      <c r="C27" s="20"/>
      <c r="D27" s="20"/>
      <c r="E27" s="20"/>
      <c r="F27" s="20" t="s">
        <v>309</v>
      </c>
      <c r="G27" s="20"/>
      <c r="H27" s="20"/>
      <c r="I27" s="20"/>
      <c r="J27" s="21"/>
      <c r="K27" s="47"/>
      <c r="L27" s="21"/>
      <c r="M27" s="47"/>
      <c r="N27" s="21"/>
      <c r="O27" s="47"/>
      <c r="P27" s="48"/>
      <c r="Q27" s="47"/>
      <c r="R27" s="21"/>
      <c r="S27" s="47"/>
      <c r="T27" s="21"/>
      <c r="U27" s="47"/>
      <c r="V27" s="21"/>
      <c r="W27" s="47"/>
      <c r="X27" s="48"/>
    </row>
    <row r="28" spans="1:24" x14ac:dyDescent="0.25">
      <c r="A28" s="20"/>
      <c r="B28" s="20"/>
      <c r="C28" s="20"/>
      <c r="D28" s="20"/>
      <c r="E28" s="20"/>
      <c r="F28" s="20"/>
      <c r="G28" s="20" t="s">
        <v>310</v>
      </c>
      <c r="H28" s="20"/>
      <c r="I28" s="20"/>
      <c r="J28" s="21">
        <v>8421.6299999999992</v>
      </c>
      <c r="K28" s="47"/>
      <c r="L28" s="21">
        <v>0</v>
      </c>
      <c r="M28" s="47"/>
      <c r="N28" s="21">
        <f t="shared" ref="N28:N35" si="4">ROUND((J28-L28),5)</f>
        <v>8421.6299999999992</v>
      </c>
      <c r="O28" s="47"/>
      <c r="P28" s="48">
        <f t="shared" ref="P28:P35" si="5">ROUND(IF(L28=0, IF(J28=0, 0, 1), J28/L28),5)</f>
        <v>1</v>
      </c>
      <c r="Q28" s="47"/>
      <c r="R28" s="21">
        <f t="shared" ref="R28:R35" si="6">J28</f>
        <v>8421.6299999999992</v>
      </c>
      <c r="S28" s="47"/>
      <c r="T28" s="21">
        <f t="shared" ref="T28:T35" si="7">L28</f>
        <v>0</v>
      </c>
      <c r="U28" s="47"/>
      <c r="V28" s="21">
        <f t="shared" ref="V28:V35" si="8">ROUND((R28-T28),5)</f>
        <v>8421.6299999999992</v>
      </c>
      <c r="W28" s="47"/>
      <c r="X28" s="48">
        <f t="shared" ref="X28:X35" si="9">ROUND(IF(T28=0, IF(R28=0, 0, 1), R28/T28),5)</f>
        <v>1</v>
      </c>
    </row>
    <row r="29" spans="1:24" x14ac:dyDescent="0.25">
      <c r="A29" s="20"/>
      <c r="B29" s="20"/>
      <c r="C29" s="20"/>
      <c r="D29" s="20"/>
      <c r="E29" s="20"/>
      <c r="F29" s="20"/>
      <c r="G29" s="20" t="s">
        <v>311</v>
      </c>
      <c r="H29" s="20"/>
      <c r="I29" s="20"/>
      <c r="J29" s="21">
        <v>0</v>
      </c>
      <c r="K29" s="47"/>
      <c r="L29" s="21">
        <v>150</v>
      </c>
      <c r="M29" s="47"/>
      <c r="N29" s="21">
        <f t="shared" si="4"/>
        <v>-150</v>
      </c>
      <c r="O29" s="47"/>
      <c r="P29" s="48">
        <f t="shared" si="5"/>
        <v>0</v>
      </c>
      <c r="Q29" s="47"/>
      <c r="R29" s="21">
        <f t="shared" si="6"/>
        <v>0</v>
      </c>
      <c r="S29" s="47"/>
      <c r="T29" s="21">
        <f t="shared" si="7"/>
        <v>150</v>
      </c>
      <c r="U29" s="47"/>
      <c r="V29" s="21">
        <f t="shared" si="8"/>
        <v>-150</v>
      </c>
      <c r="W29" s="47"/>
      <c r="X29" s="48">
        <f t="shared" si="9"/>
        <v>0</v>
      </c>
    </row>
    <row r="30" spans="1:24" x14ac:dyDescent="0.25">
      <c r="A30" s="20"/>
      <c r="B30" s="20"/>
      <c r="C30" s="20"/>
      <c r="D30" s="20"/>
      <c r="E30" s="20"/>
      <c r="F30" s="20"/>
      <c r="G30" s="20" t="s">
        <v>312</v>
      </c>
      <c r="H30" s="20"/>
      <c r="I30" s="20"/>
      <c r="J30" s="21">
        <v>0</v>
      </c>
      <c r="K30" s="47"/>
      <c r="L30" s="21">
        <v>1250</v>
      </c>
      <c r="M30" s="47"/>
      <c r="N30" s="21">
        <f t="shared" si="4"/>
        <v>-1250</v>
      </c>
      <c r="O30" s="47"/>
      <c r="P30" s="48">
        <f t="shared" si="5"/>
        <v>0</v>
      </c>
      <c r="Q30" s="47"/>
      <c r="R30" s="21">
        <f t="shared" si="6"/>
        <v>0</v>
      </c>
      <c r="S30" s="47"/>
      <c r="T30" s="21">
        <f t="shared" si="7"/>
        <v>1250</v>
      </c>
      <c r="U30" s="47"/>
      <c r="V30" s="21">
        <f t="shared" si="8"/>
        <v>-1250</v>
      </c>
      <c r="W30" s="47"/>
      <c r="X30" s="48">
        <f t="shared" si="9"/>
        <v>0</v>
      </c>
    </row>
    <row r="31" spans="1:24" x14ac:dyDescent="0.25">
      <c r="A31" s="20"/>
      <c r="B31" s="20"/>
      <c r="C31" s="20"/>
      <c r="D31" s="20"/>
      <c r="E31" s="20"/>
      <c r="F31" s="20"/>
      <c r="G31" s="20" t="s">
        <v>313</v>
      </c>
      <c r="H31" s="20"/>
      <c r="I31" s="20"/>
      <c r="J31" s="21">
        <v>0</v>
      </c>
      <c r="K31" s="47"/>
      <c r="L31" s="21">
        <v>125</v>
      </c>
      <c r="M31" s="47"/>
      <c r="N31" s="21">
        <f t="shared" si="4"/>
        <v>-125</v>
      </c>
      <c r="O31" s="47"/>
      <c r="P31" s="48">
        <f t="shared" si="5"/>
        <v>0</v>
      </c>
      <c r="Q31" s="47"/>
      <c r="R31" s="21">
        <f t="shared" si="6"/>
        <v>0</v>
      </c>
      <c r="S31" s="47"/>
      <c r="T31" s="21">
        <f t="shared" si="7"/>
        <v>125</v>
      </c>
      <c r="U31" s="47"/>
      <c r="V31" s="21">
        <f t="shared" si="8"/>
        <v>-125</v>
      </c>
      <c r="W31" s="47"/>
      <c r="X31" s="48">
        <f t="shared" si="9"/>
        <v>0</v>
      </c>
    </row>
    <row r="32" spans="1:24" x14ac:dyDescent="0.25">
      <c r="A32" s="20"/>
      <c r="B32" s="20"/>
      <c r="C32" s="20"/>
      <c r="D32" s="20"/>
      <c r="E32" s="20"/>
      <c r="F32" s="20"/>
      <c r="G32" s="20" t="s">
        <v>314</v>
      </c>
      <c r="H32" s="20"/>
      <c r="I32" s="20"/>
      <c r="J32" s="21">
        <v>0</v>
      </c>
      <c r="K32" s="47"/>
      <c r="L32" s="21">
        <v>500</v>
      </c>
      <c r="M32" s="47"/>
      <c r="N32" s="21">
        <f t="shared" si="4"/>
        <v>-500</v>
      </c>
      <c r="O32" s="47"/>
      <c r="P32" s="48">
        <f t="shared" si="5"/>
        <v>0</v>
      </c>
      <c r="Q32" s="47"/>
      <c r="R32" s="21">
        <f t="shared" si="6"/>
        <v>0</v>
      </c>
      <c r="S32" s="47"/>
      <c r="T32" s="21">
        <f t="shared" si="7"/>
        <v>500</v>
      </c>
      <c r="U32" s="47"/>
      <c r="V32" s="21">
        <f t="shared" si="8"/>
        <v>-500</v>
      </c>
      <c r="W32" s="47"/>
      <c r="X32" s="48">
        <f t="shared" si="9"/>
        <v>0</v>
      </c>
    </row>
    <row r="33" spans="1:24" ht="15.75" thickBot="1" x14ac:dyDescent="0.3">
      <c r="A33" s="20"/>
      <c r="B33" s="20"/>
      <c r="C33" s="20"/>
      <c r="D33" s="20"/>
      <c r="E33" s="20"/>
      <c r="F33" s="20"/>
      <c r="G33" s="20" t="s">
        <v>315</v>
      </c>
      <c r="H33" s="20"/>
      <c r="I33" s="20"/>
      <c r="J33" s="27">
        <v>1994.73</v>
      </c>
      <c r="K33" s="47"/>
      <c r="L33" s="27">
        <v>125</v>
      </c>
      <c r="M33" s="47"/>
      <c r="N33" s="27">
        <f t="shared" si="4"/>
        <v>1869.73</v>
      </c>
      <c r="O33" s="47"/>
      <c r="P33" s="52">
        <f t="shared" si="5"/>
        <v>15.957839999999999</v>
      </c>
      <c r="Q33" s="47"/>
      <c r="R33" s="27">
        <f t="shared" si="6"/>
        <v>1994.73</v>
      </c>
      <c r="S33" s="47"/>
      <c r="T33" s="27">
        <f t="shared" si="7"/>
        <v>125</v>
      </c>
      <c r="U33" s="47"/>
      <c r="V33" s="27">
        <f t="shared" si="8"/>
        <v>1869.73</v>
      </c>
      <c r="W33" s="47"/>
      <c r="X33" s="52">
        <f t="shared" si="9"/>
        <v>15.957839999999999</v>
      </c>
    </row>
    <row r="34" spans="1:24" x14ac:dyDescent="0.25">
      <c r="A34" s="20"/>
      <c r="B34" s="20"/>
      <c r="C34" s="20"/>
      <c r="D34" s="20"/>
      <c r="E34" s="20"/>
      <c r="F34" s="20" t="s">
        <v>316</v>
      </c>
      <c r="G34" s="20"/>
      <c r="H34" s="20"/>
      <c r="I34" s="20"/>
      <c r="J34" s="21">
        <f>ROUND(SUM(J27:J33),5)</f>
        <v>10416.36</v>
      </c>
      <c r="K34" s="47"/>
      <c r="L34" s="21">
        <f>ROUND(SUM(L27:L33),5)</f>
        <v>2150</v>
      </c>
      <c r="M34" s="47"/>
      <c r="N34" s="21">
        <f t="shared" si="4"/>
        <v>8266.36</v>
      </c>
      <c r="O34" s="47"/>
      <c r="P34" s="48">
        <f t="shared" si="5"/>
        <v>4.8448200000000003</v>
      </c>
      <c r="Q34" s="47"/>
      <c r="R34" s="21">
        <f t="shared" si="6"/>
        <v>10416.36</v>
      </c>
      <c r="S34" s="47"/>
      <c r="T34" s="21">
        <f t="shared" si="7"/>
        <v>2150</v>
      </c>
      <c r="U34" s="47"/>
      <c r="V34" s="21">
        <f t="shared" si="8"/>
        <v>8266.36</v>
      </c>
      <c r="W34" s="47"/>
      <c r="X34" s="48">
        <f t="shared" si="9"/>
        <v>4.8448200000000003</v>
      </c>
    </row>
    <row r="35" spans="1:24" x14ac:dyDescent="0.25">
      <c r="A35" s="20"/>
      <c r="B35" s="20"/>
      <c r="C35" s="20"/>
      <c r="D35" s="20"/>
      <c r="E35" s="20"/>
      <c r="F35" s="20" t="s">
        <v>317</v>
      </c>
      <c r="G35" s="20"/>
      <c r="H35" s="20"/>
      <c r="I35" s="20"/>
      <c r="J35" s="21">
        <v>0</v>
      </c>
      <c r="K35" s="47"/>
      <c r="L35" s="21">
        <v>0</v>
      </c>
      <c r="M35" s="47"/>
      <c r="N35" s="21">
        <f t="shared" si="4"/>
        <v>0</v>
      </c>
      <c r="O35" s="47"/>
      <c r="P35" s="48">
        <f t="shared" si="5"/>
        <v>0</v>
      </c>
      <c r="Q35" s="47"/>
      <c r="R35" s="21">
        <f t="shared" si="6"/>
        <v>0</v>
      </c>
      <c r="S35" s="47"/>
      <c r="T35" s="21">
        <f t="shared" si="7"/>
        <v>0</v>
      </c>
      <c r="U35" s="47"/>
      <c r="V35" s="21">
        <f t="shared" si="8"/>
        <v>0</v>
      </c>
      <c r="W35" s="47"/>
      <c r="X35" s="48">
        <f t="shared" si="9"/>
        <v>0</v>
      </c>
    </row>
    <row r="36" spans="1:24" x14ac:dyDescent="0.25">
      <c r="A36" s="20"/>
      <c r="B36" s="20"/>
      <c r="C36" s="20"/>
      <c r="D36" s="20"/>
      <c r="E36" s="20"/>
      <c r="F36" s="20" t="s">
        <v>318</v>
      </c>
      <c r="G36" s="20"/>
      <c r="H36" s="20"/>
      <c r="I36" s="20"/>
      <c r="J36" s="21"/>
      <c r="K36" s="47"/>
      <c r="L36" s="21"/>
      <c r="M36" s="47"/>
      <c r="N36" s="21"/>
      <c r="O36" s="47"/>
      <c r="P36" s="48"/>
      <c r="Q36" s="47"/>
      <c r="R36" s="21"/>
      <c r="S36" s="47"/>
      <c r="T36" s="21"/>
      <c r="U36" s="47"/>
      <c r="V36" s="21"/>
      <c r="W36" s="47"/>
      <c r="X36" s="48"/>
    </row>
    <row r="37" spans="1:24" x14ac:dyDescent="0.25">
      <c r="A37" s="20"/>
      <c r="B37" s="20"/>
      <c r="C37" s="20"/>
      <c r="D37" s="20"/>
      <c r="E37" s="20"/>
      <c r="F37" s="20"/>
      <c r="G37" s="20" t="s">
        <v>319</v>
      </c>
      <c r="H37" s="20"/>
      <c r="I37" s="20"/>
      <c r="J37" s="21">
        <v>0</v>
      </c>
      <c r="K37" s="47"/>
      <c r="L37" s="21">
        <v>0</v>
      </c>
      <c r="M37" s="47"/>
      <c r="N37" s="21">
        <f t="shared" ref="N37:N43" si="10">ROUND((J37-L37),5)</f>
        <v>0</v>
      </c>
      <c r="O37" s="47"/>
      <c r="P37" s="48">
        <f t="shared" ref="P37:P43" si="11">ROUND(IF(L37=0, IF(J37=0, 0, 1), J37/L37),5)</f>
        <v>0</v>
      </c>
      <c r="Q37" s="47"/>
      <c r="R37" s="21">
        <f t="shared" ref="R37:R43" si="12">J37</f>
        <v>0</v>
      </c>
      <c r="S37" s="47"/>
      <c r="T37" s="21">
        <f t="shared" ref="T37:T43" si="13">L37</f>
        <v>0</v>
      </c>
      <c r="U37" s="47"/>
      <c r="V37" s="21">
        <f t="shared" ref="V37:V43" si="14">ROUND((R37-T37),5)</f>
        <v>0</v>
      </c>
      <c r="W37" s="47"/>
      <c r="X37" s="48">
        <f t="shared" ref="X37:X43" si="15">ROUND(IF(T37=0, IF(R37=0, 0, 1), R37/T37),5)</f>
        <v>0</v>
      </c>
    </row>
    <row r="38" spans="1:24" x14ac:dyDescent="0.25">
      <c r="A38" s="20"/>
      <c r="B38" s="20"/>
      <c r="C38" s="20"/>
      <c r="D38" s="20"/>
      <c r="E38" s="20"/>
      <c r="F38" s="20"/>
      <c r="G38" s="20" t="s">
        <v>320</v>
      </c>
      <c r="H38" s="20"/>
      <c r="I38" s="20"/>
      <c r="J38" s="21">
        <v>0</v>
      </c>
      <c r="K38" s="47"/>
      <c r="L38" s="21">
        <v>0</v>
      </c>
      <c r="M38" s="47"/>
      <c r="N38" s="21">
        <f t="shared" si="10"/>
        <v>0</v>
      </c>
      <c r="O38" s="47"/>
      <c r="P38" s="48">
        <f t="shared" si="11"/>
        <v>0</v>
      </c>
      <c r="Q38" s="47"/>
      <c r="R38" s="21">
        <f t="shared" si="12"/>
        <v>0</v>
      </c>
      <c r="S38" s="47"/>
      <c r="T38" s="21">
        <f t="shared" si="13"/>
        <v>0</v>
      </c>
      <c r="U38" s="47"/>
      <c r="V38" s="21">
        <f t="shared" si="14"/>
        <v>0</v>
      </c>
      <c r="W38" s="47"/>
      <c r="X38" s="48">
        <f t="shared" si="15"/>
        <v>0</v>
      </c>
    </row>
    <row r="39" spans="1:24" x14ac:dyDescent="0.25">
      <c r="A39" s="20"/>
      <c r="B39" s="20"/>
      <c r="C39" s="20"/>
      <c r="D39" s="20"/>
      <c r="E39" s="20"/>
      <c r="F39" s="20"/>
      <c r="G39" s="20" t="s">
        <v>321</v>
      </c>
      <c r="H39" s="20"/>
      <c r="I39" s="20"/>
      <c r="J39" s="21">
        <v>0</v>
      </c>
      <c r="K39" s="47"/>
      <c r="L39" s="21">
        <v>0</v>
      </c>
      <c r="M39" s="47"/>
      <c r="N39" s="21">
        <f t="shared" si="10"/>
        <v>0</v>
      </c>
      <c r="O39" s="47"/>
      <c r="P39" s="48">
        <f t="shared" si="11"/>
        <v>0</v>
      </c>
      <c r="Q39" s="47"/>
      <c r="R39" s="21">
        <f t="shared" si="12"/>
        <v>0</v>
      </c>
      <c r="S39" s="47"/>
      <c r="T39" s="21">
        <f t="shared" si="13"/>
        <v>0</v>
      </c>
      <c r="U39" s="47"/>
      <c r="V39" s="21">
        <f t="shared" si="14"/>
        <v>0</v>
      </c>
      <c r="W39" s="47"/>
      <c r="X39" s="48">
        <f t="shared" si="15"/>
        <v>0</v>
      </c>
    </row>
    <row r="40" spans="1:24" ht="15.75" thickBot="1" x14ac:dyDescent="0.3">
      <c r="A40" s="20"/>
      <c r="B40" s="20"/>
      <c r="C40" s="20"/>
      <c r="D40" s="20"/>
      <c r="E40" s="20"/>
      <c r="F40" s="20"/>
      <c r="G40" s="20" t="s">
        <v>322</v>
      </c>
      <c r="H40" s="20"/>
      <c r="I40" s="20"/>
      <c r="J40" s="27">
        <v>2777</v>
      </c>
      <c r="K40" s="47"/>
      <c r="L40" s="27">
        <v>0</v>
      </c>
      <c r="M40" s="47"/>
      <c r="N40" s="27">
        <f t="shared" si="10"/>
        <v>2777</v>
      </c>
      <c r="O40" s="47"/>
      <c r="P40" s="52">
        <f t="shared" si="11"/>
        <v>1</v>
      </c>
      <c r="Q40" s="47"/>
      <c r="R40" s="27">
        <f t="shared" si="12"/>
        <v>2777</v>
      </c>
      <c r="S40" s="47"/>
      <c r="T40" s="27">
        <f t="shared" si="13"/>
        <v>0</v>
      </c>
      <c r="U40" s="47"/>
      <c r="V40" s="27">
        <f t="shared" si="14"/>
        <v>2777</v>
      </c>
      <c r="W40" s="47"/>
      <c r="X40" s="52">
        <f t="shared" si="15"/>
        <v>1</v>
      </c>
    </row>
    <row r="41" spans="1:24" x14ac:dyDescent="0.25">
      <c r="A41" s="20"/>
      <c r="B41" s="20"/>
      <c r="C41" s="20"/>
      <c r="D41" s="20"/>
      <c r="E41" s="20"/>
      <c r="F41" s="20" t="s">
        <v>323</v>
      </c>
      <c r="G41" s="20"/>
      <c r="H41" s="20"/>
      <c r="I41" s="20"/>
      <c r="J41" s="21">
        <f>ROUND(SUM(J36:J40),5)</f>
        <v>2777</v>
      </c>
      <c r="K41" s="47"/>
      <c r="L41" s="21">
        <f>ROUND(SUM(L36:L40),5)</f>
        <v>0</v>
      </c>
      <c r="M41" s="47"/>
      <c r="N41" s="21">
        <f t="shared" si="10"/>
        <v>2777</v>
      </c>
      <c r="O41" s="47"/>
      <c r="P41" s="48">
        <f t="shared" si="11"/>
        <v>1</v>
      </c>
      <c r="Q41" s="47"/>
      <c r="R41" s="21">
        <f t="shared" si="12"/>
        <v>2777</v>
      </c>
      <c r="S41" s="47"/>
      <c r="T41" s="21">
        <f t="shared" si="13"/>
        <v>0</v>
      </c>
      <c r="U41" s="47"/>
      <c r="V41" s="21">
        <f t="shared" si="14"/>
        <v>2777</v>
      </c>
      <c r="W41" s="47"/>
      <c r="X41" s="48">
        <f t="shared" si="15"/>
        <v>1</v>
      </c>
    </row>
    <row r="42" spans="1:24" x14ac:dyDescent="0.25">
      <c r="A42" s="20"/>
      <c r="B42" s="20"/>
      <c r="C42" s="20"/>
      <c r="D42" s="20"/>
      <c r="E42" s="20"/>
      <c r="F42" s="20" t="s">
        <v>324</v>
      </c>
      <c r="G42" s="20"/>
      <c r="H42" s="20"/>
      <c r="I42" s="20"/>
      <c r="J42" s="21">
        <v>489.19</v>
      </c>
      <c r="K42" s="47"/>
      <c r="L42" s="21">
        <v>350</v>
      </c>
      <c r="M42" s="47"/>
      <c r="N42" s="21">
        <f t="shared" si="10"/>
        <v>139.19</v>
      </c>
      <c r="O42" s="47"/>
      <c r="P42" s="48">
        <f t="shared" si="11"/>
        <v>1.3976900000000001</v>
      </c>
      <c r="Q42" s="47"/>
      <c r="R42" s="21">
        <f t="shared" si="12"/>
        <v>489.19</v>
      </c>
      <c r="S42" s="47"/>
      <c r="T42" s="21">
        <f t="shared" si="13"/>
        <v>350</v>
      </c>
      <c r="U42" s="47"/>
      <c r="V42" s="21">
        <f t="shared" si="14"/>
        <v>139.19</v>
      </c>
      <c r="W42" s="47"/>
      <c r="X42" s="48">
        <f t="shared" si="15"/>
        <v>1.3976900000000001</v>
      </c>
    </row>
    <row r="43" spans="1:24" x14ac:dyDescent="0.25">
      <c r="A43" s="20"/>
      <c r="B43" s="20"/>
      <c r="C43" s="20"/>
      <c r="D43" s="20"/>
      <c r="E43" s="20"/>
      <c r="F43" s="20" t="s">
        <v>325</v>
      </c>
      <c r="G43" s="20"/>
      <c r="H43" s="20"/>
      <c r="I43" s="20"/>
      <c r="J43" s="21">
        <v>3387.92</v>
      </c>
      <c r="K43" s="47"/>
      <c r="L43" s="21">
        <v>1000</v>
      </c>
      <c r="M43" s="47"/>
      <c r="N43" s="21">
        <f t="shared" si="10"/>
        <v>2387.92</v>
      </c>
      <c r="O43" s="47"/>
      <c r="P43" s="48">
        <f t="shared" si="11"/>
        <v>3.3879199999999998</v>
      </c>
      <c r="Q43" s="47"/>
      <c r="R43" s="21">
        <f t="shared" si="12"/>
        <v>3387.92</v>
      </c>
      <c r="S43" s="47"/>
      <c r="T43" s="21">
        <f t="shared" si="13"/>
        <v>1000</v>
      </c>
      <c r="U43" s="47"/>
      <c r="V43" s="21">
        <f t="shared" si="14"/>
        <v>2387.92</v>
      </c>
      <c r="W43" s="47"/>
      <c r="X43" s="48">
        <f t="shared" si="15"/>
        <v>3.3879199999999998</v>
      </c>
    </row>
    <row r="44" spans="1:24" x14ac:dyDescent="0.25">
      <c r="A44" s="20"/>
      <c r="B44" s="20"/>
      <c r="C44" s="20"/>
      <c r="D44" s="20"/>
      <c r="E44" s="20"/>
      <c r="F44" s="20" t="s">
        <v>326</v>
      </c>
      <c r="G44" s="20"/>
      <c r="H44" s="20"/>
      <c r="I44" s="20"/>
      <c r="J44" s="21"/>
      <c r="K44" s="47"/>
      <c r="L44" s="21"/>
      <c r="M44" s="47"/>
      <c r="N44" s="21"/>
      <c r="O44" s="47"/>
      <c r="P44" s="48"/>
      <c r="Q44" s="47"/>
      <c r="R44" s="21"/>
      <c r="S44" s="47"/>
      <c r="T44" s="21"/>
      <c r="U44" s="47"/>
      <c r="V44" s="21"/>
      <c r="W44" s="47"/>
      <c r="X44" s="48"/>
    </row>
    <row r="45" spans="1:24" x14ac:dyDescent="0.25">
      <c r="A45" s="20"/>
      <c r="B45" s="20"/>
      <c r="C45" s="20"/>
      <c r="D45" s="20"/>
      <c r="E45" s="20"/>
      <c r="F45" s="20"/>
      <c r="G45" s="20" t="s">
        <v>327</v>
      </c>
      <c r="H45" s="20"/>
      <c r="I45" s="20"/>
      <c r="J45" s="21">
        <v>362.5</v>
      </c>
      <c r="K45" s="47"/>
      <c r="L45" s="21"/>
      <c r="M45" s="47"/>
      <c r="N45" s="21"/>
      <c r="O45" s="47"/>
      <c r="P45" s="48"/>
      <c r="Q45" s="47"/>
      <c r="R45" s="21">
        <f>J45</f>
        <v>362.5</v>
      </c>
      <c r="S45" s="47"/>
      <c r="T45" s="21">
        <f>L45</f>
        <v>0</v>
      </c>
      <c r="U45" s="47"/>
      <c r="V45" s="21">
        <f>ROUND((R45-T45),5)</f>
        <v>362.5</v>
      </c>
      <c r="W45" s="47"/>
      <c r="X45" s="48">
        <f>ROUND(IF(T45=0, IF(R45=0, 0, 1), R45/T45),5)</f>
        <v>1</v>
      </c>
    </row>
    <row r="46" spans="1:24" x14ac:dyDescent="0.25">
      <c r="A46" s="20"/>
      <c r="B46" s="20"/>
      <c r="C46" s="20"/>
      <c r="D46" s="20"/>
      <c r="E46" s="20"/>
      <c r="F46" s="20"/>
      <c r="G46" s="20" t="s">
        <v>328</v>
      </c>
      <c r="H46" s="20"/>
      <c r="I46" s="20"/>
      <c r="J46" s="21"/>
      <c r="K46" s="47"/>
      <c r="L46" s="21"/>
      <c r="M46" s="47"/>
      <c r="N46" s="21"/>
      <c r="O46" s="47"/>
      <c r="P46" s="48"/>
      <c r="Q46" s="47"/>
      <c r="R46" s="21"/>
      <c r="S46" s="47"/>
      <c r="T46" s="21"/>
      <c r="U46" s="47"/>
      <c r="V46" s="21"/>
      <c r="W46" s="47"/>
      <c r="X46" s="48"/>
    </row>
    <row r="47" spans="1:24" x14ac:dyDescent="0.25">
      <c r="A47" s="20"/>
      <c r="B47" s="20"/>
      <c r="C47" s="20"/>
      <c r="D47" s="20"/>
      <c r="E47" s="20"/>
      <c r="F47" s="20"/>
      <c r="G47" s="20"/>
      <c r="H47" s="20" t="s">
        <v>329</v>
      </c>
      <c r="I47" s="20"/>
      <c r="J47" s="21"/>
      <c r="K47" s="47"/>
      <c r="L47" s="21"/>
      <c r="M47" s="47"/>
      <c r="N47" s="21"/>
      <c r="O47" s="47"/>
      <c r="P47" s="48"/>
      <c r="Q47" s="47"/>
      <c r="R47" s="21"/>
      <c r="S47" s="47"/>
      <c r="T47" s="21"/>
      <c r="U47" s="47"/>
      <c r="V47" s="21"/>
      <c r="W47" s="47"/>
      <c r="X47" s="48"/>
    </row>
    <row r="48" spans="1:24" x14ac:dyDescent="0.25">
      <c r="A48" s="20"/>
      <c r="B48" s="20"/>
      <c r="C48" s="20"/>
      <c r="D48" s="20"/>
      <c r="E48" s="20"/>
      <c r="F48" s="20"/>
      <c r="G48" s="20"/>
      <c r="H48" s="20"/>
      <c r="I48" s="20" t="s">
        <v>330</v>
      </c>
      <c r="J48" s="21">
        <v>11953.92</v>
      </c>
      <c r="K48" s="47"/>
      <c r="L48" s="21">
        <v>10500</v>
      </c>
      <c r="M48" s="47"/>
      <c r="N48" s="21">
        <f t="shared" ref="N48:N54" si="16">ROUND((J48-L48),5)</f>
        <v>1453.92</v>
      </c>
      <c r="O48" s="47"/>
      <c r="P48" s="48">
        <f t="shared" ref="P48:P54" si="17">ROUND(IF(L48=0, IF(J48=0, 0, 1), J48/L48),5)</f>
        <v>1.1384700000000001</v>
      </c>
      <c r="Q48" s="47"/>
      <c r="R48" s="21">
        <f t="shared" ref="R48:R60" si="18">J48</f>
        <v>11953.92</v>
      </c>
      <c r="S48" s="47"/>
      <c r="T48" s="21">
        <f t="shared" ref="T48:T60" si="19">L48</f>
        <v>10500</v>
      </c>
      <c r="U48" s="47"/>
      <c r="V48" s="21">
        <f t="shared" ref="V48:V60" si="20">ROUND((R48-T48),5)</f>
        <v>1453.92</v>
      </c>
      <c r="W48" s="47"/>
      <c r="X48" s="48">
        <f t="shared" ref="X48:X60" si="21">ROUND(IF(T48=0, IF(R48=0, 0, 1), R48/T48),5)</f>
        <v>1.1384700000000001</v>
      </c>
    </row>
    <row r="49" spans="1:24" x14ac:dyDescent="0.25">
      <c r="A49" s="20"/>
      <c r="B49" s="20"/>
      <c r="C49" s="20"/>
      <c r="D49" s="20"/>
      <c r="E49" s="20"/>
      <c r="F49" s="20"/>
      <c r="G49" s="20"/>
      <c r="H49" s="20"/>
      <c r="I49" s="20" t="s">
        <v>331</v>
      </c>
      <c r="J49" s="21">
        <v>945</v>
      </c>
      <c r="K49" s="47"/>
      <c r="L49" s="21">
        <v>945</v>
      </c>
      <c r="M49" s="47"/>
      <c r="N49" s="21">
        <f t="shared" si="16"/>
        <v>0</v>
      </c>
      <c r="O49" s="47"/>
      <c r="P49" s="48">
        <f t="shared" si="17"/>
        <v>1</v>
      </c>
      <c r="Q49" s="47"/>
      <c r="R49" s="21">
        <f t="shared" si="18"/>
        <v>945</v>
      </c>
      <c r="S49" s="47"/>
      <c r="T49" s="21">
        <f t="shared" si="19"/>
        <v>945</v>
      </c>
      <c r="U49" s="47"/>
      <c r="V49" s="21">
        <f t="shared" si="20"/>
        <v>0</v>
      </c>
      <c r="W49" s="47"/>
      <c r="X49" s="48">
        <f t="shared" si="21"/>
        <v>1</v>
      </c>
    </row>
    <row r="50" spans="1:24" x14ac:dyDescent="0.25">
      <c r="A50" s="20"/>
      <c r="B50" s="20"/>
      <c r="C50" s="20"/>
      <c r="D50" s="20"/>
      <c r="E50" s="20"/>
      <c r="F50" s="20"/>
      <c r="G50" s="20"/>
      <c r="H50" s="20"/>
      <c r="I50" s="20" t="s">
        <v>332</v>
      </c>
      <c r="J50" s="21">
        <v>336</v>
      </c>
      <c r="K50" s="47"/>
      <c r="L50" s="21">
        <v>336</v>
      </c>
      <c r="M50" s="47"/>
      <c r="N50" s="21">
        <f t="shared" si="16"/>
        <v>0</v>
      </c>
      <c r="O50" s="47"/>
      <c r="P50" s="48">
        <f t="shared" si="17"/>
        <v>1</v>
      </c>
      <c r="Q50" s="47"/>
      <c r="R50" s="21">
        <f t="shared" si="18"/>
        <v>336</v>
      </c>
      <c r="S50" s="47"/>
      <c r="T50" s="21">
        <f t="shared" si="19"/>
        <v>336</v>
      </c>
      <c r="U50" s="47"/>
      <c r="V50" s="21">
        <f t="shared" si="20"/>
        <v>0</v>
      </c>
      <c r="W50" s="47"/>
      <c r="X50" s="48">
        <f t="shared" si="21"/>
        <v>1</v>
      </c>
    </row>
    <row r="51" spans="1:24" x14ac:dyDescent="0.25">
      <c r="A51" s="20"/>
      <c r="B51" s="20"/>
      <c r="C51" s="20"/>
      <c r="D51" s="20"/>
      <c r="E51" s="20"/>
      <c r="F51" s="20"/>
      <c r="G51" s="20"/>
      <c r="H51" s="20"/>
      <c r="I51" s="20" t="s">
        <v>333</v>
      </c>
      <c r="J51" s="21">
        <v>0</v>
      </c>
      <c r="K51" s="47"/>
      <c r="L51" s="21">
        <v>0</v>
      </c>
      <c r="M51" s="47"/>
      <c r="N51" s="21">
        <f t="shared" si="16"/>
        <v>0</v>
      </c>
      <c r="O51" s="47"/>
      <c r="P51" s="48">
        <f t="shared" si="17"/>
        <v>0</v>
      </c>
      <c r="Q51" s="47"/>
      <c r="R51" s="21">
        <f t="shared" si="18"/>
        <v>0</v>
      </c>
      <c r="S51" s="47"/>
      <c r="T51" s="21">
        <f t="shared" si="19"/>
        <v>0</v>
      </c>
      <c r="U51" s="47"/>
      <c r="V51" s="21">
        <f t="shared" si="20"/>
        <v>0</v>
      </c>
      <c r="W51" s="47"/>
      <c r="X51" s="48">
        <f t="shared" si="21"/>
        <v>0</v>
      </c>
    </row>
    <row r="52" spans="1:24" ht="15.75" thickBot="1" x14ac:dyDescent="0.3">
      <c r="A52" s="20"/>
      <c r="B52" s="20"/>
      <c r="C52" s="20"/>
      <c r="D52" s="20"/>
      <c r="E52" s="20"/>
      <c r="F52" s="20"/>
      <c r="G52" s="20"/>
      <c r="H52" s="20"/>
      <c r="I52" s="20" t="s">
        <v>334</v>
      </c>
      <c r="J52" s="27">
        <v>0</v>
      </c>
      <c r="K52" s="47"/>
      <c r="L52" s="27">
        <v>30</v>
      </c>
      <c r="M52" s="47"/>
      <c r="N52" s="27">
        <f t="shared" si="16"/>
        <v>-30</v>
      </c>
      <c r="O52" s="47"/>
      <c r="P52" s="52">
        <f t="shared" si="17"/>
        <v>0</v>
      </c>
      <c r="Q52" s="47"/>
      <c r="R52" s="27">
        <f t="shared" si="18"/>
        <v>0</v>
      </c>
      <c r="S52" s="47"/>
      <c r="T52" s="27">
        <f t="shared" si="19"/>
        <v>30</v>
      </c>
      <c r="U52" s="47"/>
      <c r="V52" s="27">
        <f t="shared" si="20"/>
        <v>-30</v>
      </c>
      <c r="W52" s="47"/>
      <c r="X52" s="52">
        <f t="shared" si="21"/>
        <v>0</v>
      </c>
    </row>
    <row r="53" spans="1:24" x14ac:dyDescent="0.25">
      <c r="A53" s="20"/>
      <c r="B53" s="20"/>
      <c r="C53" s="20"/>
      <c r="D53" s="20"/>
      <c r="E53" s="20"/>
      <c r="F53" s="20"/>
      <c r="G53" s="20"/>
      <c r="H53" s="20" t="s">
        <v>335</v>
      </c>
      <c r="I53" s="20"/>
      <c r="J53" s="21">
        <f>ROUND(SUM(J47:J52),5)</f>
        <v>13234.92</v>
      </c>
      <c r="K53" s="47"/>
      <c r="L53" s="21">
        <f>ROUND(SUM(L47:L52),5)</f>
        <v>11811</v>
      </c>
      <c r="M53" s="47"/>
      <c r="N53" s="21">
        <f t="shared" si="16"/>
        <v>1423.92</v>
      </c>
      <c r="O53" s="47"/>
      <c r="P53" s="48">
        <f t="shared" si="17"/>
        <v>1.12056</v>
      </c>
      <c r="Q53" s="47"/>
      <c r="R53" s="21">
        <f t="shared" si="18"/>
        <v>13234.92</v>
      </c>
      <c r="S53" s="47"/>
      <c r="T53" s="21">
        <f t="shared" si="19"/>
        <v>11811</v>
      </c>
      <c r="U53" s="47"/>
      <c r="V53" s="21">
        <f t="shared" si="20"/>
        <v>1423.92</v>
      </c>
      <c r="W53" s="47"/>
      <c r="X53" s="48">
        <f t="shared" si="21"/>
        <v>1.12056</v>
      </c>
    </row>
    <row r="54" spans="1:24" x14ac:dyDescent="0.25">
      <c r="A54" s="20"/>
      <c r="B54" s="20"/>
      <c r="C54" s="20"/>
      <c r="D54" s="20"/>
      <c r="E54" s="20"/>
      <c r="F54" s="20"/>
      <c r="G54" s="20"/>
      <c r="H54" s="20" t="s">
        <v>336</v>
      </c>
      <c r="I54" s="20"/>
      <c r="J54" s="21">
        <v>22810.69</v>
      </c>
      <c r="K54" s="47"/>
      <c r="L54" s="21">
        <v>23677.75</v>
      </c>
      <c r="M54" s="47"/>
      <c r="N54" s="21">
        <f t="shared" si="16"/>
        <v>-867.06</v>
      </c>
      <c r="O54" s="47"/>
      <c r="P54" s="48">
        <f t="shared" si="17"/>
        <v>0.96338000000000001</v>
      </c>
      <c r="Q54" s="47"/>
      <c r="R54" s="21">
        <f t="shared" si="18"/>
        <v>22810.69</v>
      </c>
      <c r="S54" s="47"/>
      <c r="T54" s="21">
        <f t="shared" si="19"/>
        <v>23677.75</v>
      </c>
      <c r="U54" s="47"/>
      <c r="V54" s="21">
        <f t="shared" si="20"/>
        <v>-867.06</v>
      </c>
      <c r="W54" s="47"/>
      <c r="X54" s="48">
        <f t="shared" si="21"/>
        <v>0.96338000000000001</v>
      </c>
    </row>
    <row r="55" spans="1:24" x14ac:dyDescent="0.25">
      <c r="A55" s="20"/>
      <c r="B55" s="20"/>
      <c r="C55" s="20"/>
      <c r="D55" s="20"/>
      <c r="E55" s="20"/>
      <c r="F55" s="20"/>
      <c r="G55" s="20"/>
      <c r="H55" s="20" t="s">
        <v>337</v>
      </c>
      <c r="I55" s="20"/>
      <c r="J55" s="21">
        <v>1318.53</v>
      </c>
      <c r="K55" s="47"/>
      <c r="L55" s="21"/>
      <c r="M55" s="47"/>
      <c r="N55" s="21"/>
      <c r="O55" s="47"/>
      <c r="P55" s="48"/>
      <c r="Q55" s="47"/>
      <c r="R55" s="21">
        <f t="shared" si="18"/>
        <v>1318.53</v>
      </c>
      <c r="S55" s="47"/>
      <c r="T55" s="21">
        <f t="shared" si="19"/>
        <v>0</v>
      </c>
      <c r="U55" s="47"/>
      <c r="V55" s="21">
        <f t="shared" si="20"/>
        <v>1318.53</v>
      </c>
      <c r="W55" s="47"/>
      <c r="X55" s="48">
        <f t="shared" si="21"/>
        <v>1</v>
      </c>
    </row>
    <row r="56" spans="1:24" x14ac:dyDescent="0.25">
      <c r="A56" s="20"/>
      <c r="B56" s="20"/>
      <c r="C56" s="20"/>
      <c r="D56" s="20"/>
      <c r="E56" s="20"/>
      <c r="F56" s="20"/>
      <c r="G56" s="20"/>
      <c r="H56" s="20" t="s">
        <v>338</v>
      </c>
      <c r="I56" s="20"/>
      <c r="J56" s="21">
        <v>3454.4</v>
      </c>
      <c r="K56" s="47"/>
      <c r="L56" s="21">
        <v>3742.5</v>
      </c>
      <c r="M56" s="47"/>
      <c r="N56" s="21">
        <f>ROUND((J56-L56),5)</f>
        <v>-288.10000000000002</v>
      </c>
      <c r="O56" s="47"/>
      <c r="P56" s="48">
        <f>ROUND(IF(L56=0, IF(J56=0, 0, 1), J56/L56),5)</f>
        <v>0.92301999999999995</v>
      </c>
      <c r="Q56" s="47"/>
      <c r="R56" s="21">
        <f t="shared" si="18"/>
        <v>3454.4</v>
      </c>
      <c r="S56" s="47"/>
      <c r="T56" s="21">
        <f t="shared" si="19"/>
        <v>3742.5</v>
      </c>
      <c r="U56" s="47"/>
      <c r="V56" s="21">
        <f t="shared" si="20"/>
        <v>-288.10000000000002</v>
      </c>
      <c r="W56" s="47"/>
      <c r="X56" s="48">
        <f t="shared" si="21"/>
        <v>0.92301999999999995</v>
      </c>
    </row>
    <row r="57" spans="1:24" x14ac:dyDescent="0.25">
      <c r="A57" s="20"/>
      <c r="B57" s="20"/>
      <c r="C57" s="20"/>
      <c r="D57" s="20"/>
      <c r="E57" s="20"/>
      <c r="F57" s="20"/>
      <c r="G57" s="20"/>
      <c r="H57" s="20" t="s">
        <v>339</v>
      </c>
      <c r="I57" s="20"/>
      <c r="J57" s="21">
        <v>2470.38</v>
      </c>
      <c r="K57" s="47"/>
      <c r="L57" s="21">
        <v>2817.25</v>
      </c>
      <c r="M57" s="47"/>
      <c r="N57" s="21">
        <f>ROUND((J57-L57),5)</f>
        <v>-346.87</v>
      </c>
      <c r="O57" s="47"/>
      <c r="P57" s="48">
        <f>ROUND(IF(L57=0, IF(J57=0, 0, 1), J57/L57),5)</f>
        <v>0.87687999999999999</v>
      </c>
      <c r="Q57" s="47"/>
      <c r="R57" s="21">
        <f t="shared" si="18"/>
        <v>2470.38</v>
      </c>
      <c r="S57" s="47"/>
      <c r="T57" s="21">
        <f t="shared" si="19"/>
        <v>2817.25</v>
      </c>
      <c r="U57" s="47"/>
      <c r="V57" s="21">
        <f t="shared" si="20"/>
        <v>-346.87</v>
      </c>
      <c r="W57" s="47"/>
      <c r="X57" s="48">
        <f t="shared" si="21"/>
        <v>0.87687999999999999</v>
      </c>
    </row>
    <row r="58" spans="1:24" x14ac:dyDescent="0.25">
      <c r="A58" s="20"/>
      <c r="B58" s="20"/>
      <c r="C58" s="20"/>
      <c r="D58" s="20"/>
      <c r="E58" s="20"/>
      <c r="F58" s="20"/>
      <c r="G58" s="20"/>
      <c r="H58" s="20" t="s">
        <v>340</v>
      </c>
      <c r="I58" s="20"/>
      <c r="J58" s="21">
        <v>1840.32</v>
      </c>
      <c r="K58" s="47"/>
      <c r="L58" s="21">
        <v>1260</v>
      </c>
      <c r="M58" s="47"/>
      <c r="N58" s="21">
        <f>ROUND((J58-L58),5)</f>
        <v>580.32000000000005</v>
      </c>
      <c r="O58" s="47"/>
      <c r="P58" s="48">
        <f>ROUND(IF(L58=0, IF(J58=0, 0, 1), J58/L58),5)</f>
        <v>1.4605699999999999</v>
      </c>
      <c r="Q58" s="47"/>
      <c r="R58" s="21">
        <f t="shared" si="18"/>
        <v>1840.32</v>
      </c>
      <c r="S58" s="47"/>
      <c r="T58" s="21">
        <f t="shared" si="19"/>
        <v>1260</v>
      </c>
      <c r="U58" s="47"/>
      <c r="V58" s="21">
        <f t="shared" si="20"/>
        <v>580.32000000000005</v>
      </c>
      <c r="W58" s="47"/>
      <c r="X58" s="48">
        <f t="shared" si="21"/>
        <v>1.4605699999999999</v>
      </c>
    </row>
    <row r="59" spans="1:24" ht="15.75" thickBot="1" x14ac:dyDescent="0.3">
      <c r="A59" s="20"/>
      <c r="B59" s="20"/>
      <c r="C59" s="20"/>
      <c r="D59" s="20"/>
      <c r="E59" s="20"/>
      <c r="F59" s="20"/>
      <c r="G59" s="20"/>
      <c r="H59" s="20" t="s">
        <v>341</v>
      </c>
      <c r="I59" s="20"/>
      <c r="J59" s="27">
        <v>5743.32</v>
      </c>
      <c r="K59" s="47"/>
      <c r="L59" s="27">
        <v>5656.25</v>
      </c>
      <c r="M59" s="47"/>
      <c r="N59" s="27">
        <f>ROUND((J59-L59),5)</f>
        <v>87.07</v>
      </c>
      <c r="O59" s="47"/>
      <c r="P59" s="52">
        <f>ROUND(IF(L59=0, IF(J59=0, 0, 1), J59/L59),5)</f>
        <v>1.01539</v>
      </c>
      <c r="Q59" s="47"/>
      <c r="R59" s="27">
        <f t="shared" si="18"/>
        <v>5743.32</v>
      </c>
      <c r="S59" s="47"/>
      <c r="T59" s="27">
        <f t="shared" si="19"/>
        <v>5656.25</v>
      </c>
      <c r="U59" s="47"/>
      <c r="V59" s="27">
        <f t="shared" si="20"/>
        <v>87.07</v>
      </c>
      <c r="W59" s="47"/>
      <c r="X59" s="52">
        <f t="shared" si="21"/>
        <v>1.01539</v>
      </c>
    </row>
    <row r="60" spans="1:24" x14ac:dyDescent="0.25">
      <c r="A60" s="20"/>
      <c r="B60" s="20"/>
      <c r="C60" s="20"/>
      <c r="D60" s="20"/>
      <c r="E60" s="20"/>
      <c r="F60" s="20"/>
      <c r="G60" s="20" t="s">
        <v>342</v>
      </c>
      <c r="H60" s="20"/>
      <c r="I60" s="20"/>
      <c r="J60" s="21">
        <f>ROUND(J46+SUM(J53:J59),5)</f>
        <v>50872.56</v>
      </c>
      <c r="K60" s="47"/>
      <c r="L60" s="21">
        <f>ROUND(L46+SUM(L53:L59),5)</f>
        <v>48964.75</v>
      </c>
      <c r="M60" s="47"/>
      <c r="N60" s="21">
        <f>ROUND((J60-L60),5)</f>
        <v>1907.81</v>
      </c>
      <c r="O60" s="47"/>
      <c r="P60" s="48">
        <f>ROUND(IF(L60=0, IF(J60=0, 0, 1), J60/L60),5)</f>
        <v>1.0389600000000001</v>
      </c>
      <c r="Q60" s="47"/>
      <c r="R60" s="21">
        <f t="shared" si="18"/>
        <v>50872.56</v>
      </c>
      <c r="S60" s="47"/>
      <c r="T60" s="21">
        <f t="shared" si="19"/>
        <v>48964.75</v>
      </c>
      <c r="U60" s="47"/>
      <c r="V60" s="21">
        <f t="shared" si="20"/>
        <v>1907.81</v>
      </c>
      <c r="W60" s="47"/>
      <c r="X60" s="48">
        <f t="shared" si="21"/>
        <v>1.0389600000000001</v>
      </c>
    </row>
    <row r="61" spans="1:24" x14ac:dyDescent="0.25">
      <c r="A61" s="20"/>
      <c r="B61" s="20"/>
      <c r="C61" s="20"/>
      <c r="D61" s="20"/>
      <c r="E61" s="20"/>
      <c r="F61" s="20"/>
      <c r="G61" s="20" t="s">
        <v>343</v>
      </c>
      <c r="H61" s="20"/>
      <c r="I61" s="20"/>
      <c r="J61" s="21"/>
      <c r="K61" s="47"/>
      <c r="L61" s="21"/>
      <c r="M61" s="47"/>
      <c r="N61" s="21"/>
      <c r="O61" s="47"/>
      <c r="P61" s="48"/>
      <c r="Q61" s="47"/>
      <c r="R61" s="21"/>
      <c r="S61" s="47"/>
      <c r="T61" s="21"/>
      <c r="U61" s="47"/>
      <c r="V61" s="21"/>
      <c r="W61" s="47"/>
      <c r="X61" s="48"/>
    </row>
    <row r="62" spans="1:24" x14ac:dyDescent="0.25">
      <c r="A62" s="20"/>
      <c r="B62" s="20"/>
      <c r="C62" s="20"/>
      <c r="D62" s="20"/>
      <c r="E62" s="20"/>
      <c r="F62" s="20"/>
      <c r="G62" s="20"/>
      <c r="H62" s="20" t="s">
        <v>344</v>
      </c>
      <c r="I62" s="20"/>
      <c r="J62" s="21">
        <v>0</v>
      </c>
      <c r="K62" s="47"/>
      <c r="L62" s="21">
        <v>3700.75</v>
      </c>
      <c r="M62" s="47"/>
      <c r="N62" s="21">
        <f t="shared" ref="N62:N70" si="22">ROUND((J62-L62),5)</f>
        <v>-3700.75</v>
      </c>
      <c r="O62" s="47"/>
      <c r="P62" s="48">
        <f t="shared" ref="P62:P70" si="23">ROUND(IF(L62=0, IF(J62=0, 0, 1), J62/L62),5)</f>
        <v>0</v>
      </c>
      <c r="Q62" s="47"/>
      <c r="R62" s="21">
        <f t="shared" ref="R62:R70" si="24">J62</f>
        <v>0</v>
      </c>
      <c r="S62" s="47"/>
      <c r="T62" s="21">
        <f t="shared" ref="T62:T70" si="25">L62</f>
        <v>3700.75</v>
      </c>
      <c r="U62" s="47"/>
      <c r="V62" s="21">
        <f t="shared" ref="V62:V70" si="26">ROUND((R62-T62),5)</f>
        <v>-3700.75</v>
      </c>
      <c r="W62" s="47"/>
      <c r="X62" s="48">
        <f t="shared" ref="X62:X70" si="27">ROUND(IF(T62=0, IF(R62=0, 0, 1), R62/T62),5)</f>
        <v>0</v>
      </c>
    </row>
    <row r="63" spans="1:24" x14ac:dyDescent="0.25">
      <c r="A63" s="20"/>
      <c r="B63" s="20"/>
      <c r="C63" s="20"/>
      <c r="D63" s="20"/>
      <c r="E63" s="20"/>
      <c r="F63" s="20"/>
      <c r="G63" s="20"/>
      <c r="H63" s="20" t="s">
        <v>345</v>
      </c>
      <c r="I63" s="20"/>
      <c r="J63" s="21">
        <v>0</v>
      </c>
      <c r="K63" s="47"/>
      <c r="L63" s="21">
        <v>0</v>
      </c>
      <c r="M63" s="47"/>
      <c r="N63" s="21">
        <f t="shared" si="22"/>
        <v>0</v>
      </c>
      <c r="O63" s="47"/>
      <c r="P63" s="48">
        <f t="shared" si="23"/>
        <v>0</v>
      </c>
      <c r="Q63" s="47"/>
      <c r="R63" s="21">
        <f t="shared" si="24"/>
        <v>0</v>
      </c>
      <c r="S63" s="47"/>
      <c r="T63" s="21">
        <f t="shared" si="25"/>
        <v>0</v>
      </c>
      <c r="U63" s="47"/>
      <c r="V63" s="21">
        <f t="shared" si="26"/>
        <v>0</v>
      </c>
      <c r="W63" s="47"/>
      <c r="X63" s="48">
        <f t="shared" si="27"/>
        <v>0</v>
      </c>
    </row>
    <row r="64" spans="1:24" x14ac:dyDescent="0.25">
      <c r="A64" s="20"/>
      <c r="B64" s="20"/>
      <c r="C64" s="20"/>
      <c r="D64" s="20"/>
      <c r="E64" s="20"/>
      <c r="F64" s="20"/>
      <c r="G64" s="20"/>
      <c r="H64" s="20" t="s">
        <v>346</v>
      </c>
      <c r="I64" s="20"/>
      <c r="J64" s="21">
        <v>2844.78</v>
      </c>
      <c r="K64" s="47"/>
      <c r="L64" s="21">
        <v>6714.25</v>
      </c>
      <c r="M64" s="47"/>
      <c r="N64" s="21">
        <f t="shared" si="22"/>
        <v>-3869.47</v>
      </c>
      <c r="O64" s="47"/>
      <c r="P64" s="48">
        <f t="shared" si="23"/>
        <v>0.42369000000000001</v>
      </c>
      <c r="Q64" s="47"/>
      <c r="R64" s="21">
        <f t="shared" si="24"/>
        <v>2844.78</v>
      </c>
      <c r="S64" s="47"/>
      <c r="T64" s="21">
        <f t="shared" si="25"/>
        <v>6714.25</v>
      </c>
      <c r="U64" s="47"/>
      <c r="V64" s="21">
        <f t="shared" si="26"/>
        <v>-3869.47</v>
      </c>
      <c r="W64" s="47"/>
      <c r="X64" s="48">
        <f t="shared" si="27"/>
        <v>0.42369000000000001</v>
      </c>
    </row>
    <row r="65" spans="1:24" x14ac:dyDescent="0.25">
      <c r="A65" s="20"/>
      <c r="B65" s="20"/>
      <c r="C65" s="20"/>
      <c r="D65" s="20"/>
      <c r="E65" s="20"/>
      <c r="F65" s="20"/>
      <c r="G65" s="20"/>
      <c r="H65" s="20" t="s">
        <v>347</v>
      </c>
      <c r="I65" s="20"/>
      <c r="J65" s="21">
        <v>2501.62</v>
      </c>
      <c r="K65" s="47"/>
      <c r="L65" s="21">
        <v>2640.06</v>
      </c>
      <c r="M65" s="47"/>
      <c r="N65" s="21">
        <f t="shared" si="22"/>
        <v>-138.44</v>
      </c>
      <c r="O65" s="47"/>
      <c r="P65" s="48">
        <f t="shared" si="23"/>
        <v>0.94755999999999996</v>
      </c>
      <c r="Q65" s="47"/>
      <c r="R65" s="21">
        <f t="shared" si="24"/>
        <v>2501.62</v>
      </c>
      <c r="S65" s="47"/>
      <c r="T65" s="21">
        <f t="shared" si="25"/>
        <v>2640.06</v>
      </c>
      <c r="U65" s="47"/>
      <c r="V65" s="21">
        <f t="shared" si="26"/>
        <v>-138.44</v>
      </c>
      <c r="W65" s="47"/>
      <c r="X65" s="48">
        <f t="shared" si="27"/>
        <v>0.94755999999999996</v>
      </c>
    </row>
    <row r="66" spans="1:24" x14ac:dyDescent="0.25">
      <c r="A66" s="20"/>
      <c r="B66" s="20"/>
      <c r="C66" s="20"/>
      <c r="D66" s="20"/>
      <c r="E66" s="20"/>
      <c r="F66" s="20"/>
      <c r="G66" s="20"/>
      <c r="H66" s="20" t="s">
        <v>348</v>
      </c>
      <c r="I66" s="20"/>
      <c r="J66" s="21">
        <v>889.46</v>
      </c>
      <c r="K66" s="47"/>
      <c r="L66" s="21">
        <v>938.69</v>
      </c>
      <c r="M66" s="47"/>
      <c r="N66" s="21">
        <f t="shared" si="22"/>
        <v>-49.23</v>
      </c>
      <c r="O66" s="47"/>
      <c r="P66" s="48">
        <f t="shared" si="23"/>
        <v>0.94755</v>
      </c>
      <c r="Q66" s="47"/>
      <c r="R66" s="21">
        <f t="shared" si="24"/>
        <v>889.46</v>
      </c>
      <c r="S66" s="47"/>
      <c r="T66" s="21">
        <f t="shared" si="25"/>
        <v>938.69</v>
      </c>
      <c r="U66" s="47"/>
      <c r="V66" s="21">
        <f t="shared" si="26"/>
        <v>-49.23</v>
      </c>
      <c r="W66" s="47"/>
      <c r="X66" s="48">
        <f t="shared" si="27"/>
        <v>0.94755</v>
      </c>
    </row>
    <row r="67" spans="1:24" x14ac:dyDescent="0.25">
      <c r="A67" s="20"/>
      <c r="B67" s="20"/>
      <c r="C67" s="20"/>
      <c r="D67" s="20"/>
      <c r="E67" s="20"/>
      <c r="F67" s="20"/>
      <c r="G67" s="20"/>
      <c r="H67" s="20" t="s">
        <v>349</v>
      </c>
      <c r="I67" s="20"/>
      <c r="J67" s="21">
        <v>0</v>
      </c>
      <c r="K67" s="47"/>
      <c r="L67" s="21">
        <v>666.67</v>
      </c>
      <c r="M67" s="47"/>
      <c r="N67" s="21">
        <f t="shared" si="22"/>
        <v>-666.67</v>
      </c>
      <c r="O67" s="47"/>
      <c r="P67" s="48">
        <f t="shared" si="23"/>
        <v>0</v>
      </c>
      <c r="Q67" s="47"/>
      <c r="R67" s="21">
        <f t="shared" si="24"/>
        <v>0</v>
      </c>
      <c r="S67" s="47"/>
      <c r="T67" s="21">
        <f t="shared" si="25"/>
        <v>666.67</v>
      </c>
      <c r="U67" s="47"/>
      <c r="V67" s="21">
        <f t="shared" si="26"/>
        <v>-666.67</v>
      </c>
      <c r="W67" s="47"/>
      <c r="X67" s="48">
        <f t="shared" si="27"/>
        <v>0</v>
      </c>
    </row>
    <row r="68" spans="1:24" x14ac:dyDescent="0.25">
      <c r="A68" s="20"/>
      <c r="B68" s="20"/>
      <c r="C68" s="20"/>
      <c r="D68" s="20"/>
      <c r="E68" s="20"/>
      <c r="F68" s="20"/>
      <c r="G68" s="20"/>
      <c r="H68" s="20" t="s">
        <v>350</v>
      </c>
      <c r="I68" s="20"/>
      <c r="J68" s="21">
        <v>0</v>
      </c>
      <c r="K68" s="47"/>
      <c r="L68" s="21">
        <v>0</v>
      </c>
      <c r="M68" s="47"/>
      <c r="N68" s="21">
        <f t="shared" si="22"/>
        <v>0</v>
      </c>
      <c r="O68" s="47"/>
      <c r="P68" s="48">
        <f t="shared" si="23"/>
        <v>0</v>
      </c>
      <c r="Q68" s="47"/>
      <c r="R68" s="21">
        <f t="shared" si="24"/>
        <v>0</v>
      </c>
      <c r="S68" s="47"/>
      <c r="T68" s="21">
        <f t="shared" si="25"/>
        <v>0</v>
      </c>
      <c r="U68" s="47"/>
      <c r="V68" s="21">
        <f t="shared" si="26"/>
        <v>0</v>
      </c>
      <c r="W68" s="47"/>
      <c r="X68" s="48">
        <f t="shared" si="27"/>
        <v>0</v>
      </c>
    </row>
    <row r="69" spans="1:24" ht="15.75" thickBot="1" x14ac:dyDescent="0.3">
      <c r="A69" s="20"/>
      <c r="B69" s="20"/>
      <c r="C69" s="20"/>
      <c r="D69" s="20"/>
      <c r="E69" s="20"/>
      <c r="F69" s="20"/>
      <c r="G69" s="20"/>
      <c r="H69" s="20" t="s">
        <v>351</v>
      </c>
      <c r="I69" s="20"/>
      <c r="J69" s="27">
        <v>14</v>
      </c>
      <c r="K69" s="47"/>
      <c r="L69" s="27">
        <v>12.5</v>
      </c>
      <c r="M69" s="47"/>
      <c r="N69" s="27">
        <f t="shared" si="22"/>
        <v>1.5</v>
      </c>
      <c r="O69" s="47"/>
      <c r="P69" s="52">
        <f t="shared" si="23"/>
        <v>1.1200000000000001</v>
      </c>
      <c r="Q69" s="47"/>
      <c r="R69" s="27">
        <f t="shared" si="24"/>
        <v>14</v>
      </c>
      <c r="S69" s="47"/>
      <c r="T69" s="27">
        <f t="shared" si="25"/>
        <v>12.5</v>
      </c>
      <c r="U69" s="47"/>
      <c r="V69" s="27">
        <f t="shared" si="26"/>
        <v>1.5</v>
      </c>
      <c r="W69" s="47"/>
      <c r="X69" s="52">
        <f t="shared" si="27"/>
        <v>1.1200000000000001</v>
      </c>
    </row>
    <row r="70" spans="1:24" x14ac:dyDescent="0.25">
      <c r="A70" s="20"/>
      <c r="B70" s="20"/>
      <c r="C70" s="20"/>
      <c r="D70" s="20"/>
      <c r="E70" s="20"/>
      <c r="F70" s="20"/>
      <c r="G70" s="20" t="s">
        <v>352</v>
      </c>
      <c r="H70" s="20"/>
      <c r="I70" s="20"/>
      <c r="J70" s="21">
        <f>ROUND(SUM(J61:J69),5)</f>
        <v>6249.86</v>
      </c>
      <c r="K70" s="47"/>
      <c r="L70" s="21">
        <f>ROUND(SUM(L61:L69),5)</f>
        <v>14672.92</v>
      </c>
      <c r="M70" s="47"/>
      <c r="N70" s="21">
        <f t="shared" si="22"/>
        <v>-8423.06</v>
      </c>
      <c r="O70" s="47"/>
      <c r="P70" s="48">
        <f t="shared" si="23"/>
        <v>0.42595</v>
      </c>
      <c r="Q70" s="47"/>
      <c r="R70" s="21">
        <f t="shared" si="24"/>
        <v>6249.86</v>
      </c>
      <c r="S70" s="47"/>
      <c r="T70" s="21">
        <f t="shared" si="25"/>
        <v>14672.92</v>
      </c>
      <c r="U70" s="47"/>
      <c r="V70" s="21">
        <f t="shared" si="26"/>
        <v>-8423.06</v>
      </c>
      <c r="W70" s="47"/>
      <c r="X70" s="48">
        <f t="shared" si="27"/>
        <v>0.42595</v>
      </c>
    </row>
    <row r="71" spans="1:24" x14ac:dyDescent="0.25">
      <c r="A71" s="20"/>
      <c r="B71" s="20"/>
      <c r="C71" s="20"/>
      <c r="D71" s="20"/>
      <c r="E71" s="20"/>
      <c r="F71" s="20"/>
      <c r="G71" s="20" t="s">
        <v>24</v>
      </c>
      <c r="H71" s="20"/>
      <c r="I71" s="20"/>
      <c r="J71" s="21"/>
      <c r="K71" s="47"/>
      <c r="L71" s="21"/>
      <c r="M71" s="47"/>
      <c r="N71" s="21"/>
      <c r="O71" s="47"/>
      <c r="P71" s="48"/>
      <c r="Q71" s="47"/>
      <c r="R71" s="21"/>
      <c r="S71" s="47"/>
      <c r="T71" s="21"/>
      <c r="U71" s="47"/>
      <c r="V71" s="21"/>
      <c r="W71" s="47"/>
      <c r="X71" s="48"/>
    </row>
    <row r="72" spans="1:24" x14ac:dyDescent="0.25">
      <c r="A72" s="20"/>
      <c r="B72" s="20"/>
      <c r="C72" s="20"/>
      <c r="D72" s="20"/>
      <c r="E72" s="20"/>
      <c r="F72" s="20"/>
      <c r="G72" s="20"/>
      <c r="H72" s="20" t="s">
        <v>81</v>
      </c>
      <c r="I72" s="20"/>
      <c r="J72" s="21">
        <v>481.43</v>
      </c>
      <c r="K72" s="47"/>
      <c r="L72" s="21">
        <v>484.83</v>
      </c>
      <c r="M72" s="47"/>
      <c r="N72" s="21">
        <f t="shared" ref="N72:N78" si="28">ROUND((J72-L72),5)</f>
        <v>-3.4</v>
      </c>
      <c r="O72" s="47"/>
      <c r="P72" s="48">
        <f t="shared" ref="P72:P78" si="29">ROUND(IF(L72=0, IF(J72=0, 0, 1), J72/L72),5)</f>
        <v>0.99299000000000004</v>
      </c>
      <c r="Q72" s="47"/>
      <c r="R72" s="21">
        <f t="shared" ref="R72:R78" si="30">J72</f>
        <v>481.43</v>
      </c>
      <c r="S72" s="47"/>
      <c r="T72" s="21">
        <f t="shared" ref="T72:T78" si="31">L72</f>
        <v>484.83</v>
      </c>
      <c r="U72" s="47"/>
      <c r="V72" s="21">
        <f t="shared" ref="V72:V78" si="32">ROUND((R72-T72),5)</f>
        <v>-3.4</v>
      </c>
      <c r="W72" s="47"/>
      <c r="X72" s="48">
        <f t="shared" ref="X72:X78" si="33">ROUND(IF(T72=0, IF(R72=0, 0, 1), R72/T72),5)</f>
        <v>0.99299000000000004</v>
      </c>
    </row>
    <row r="73" spans="1:24" x14ac:dyDescent="0.25">
      <c r="A73" s="20"/>
      <c r="B73" s="20"/>
      <c r="C73" s="20"/>
      <c r="D73" s="20"/>
      <c r="E73" s="20"/>
      <c r="F73" s="20"/>
      <c r="G73" s="20"/>
      <c r="H73" s="20" t="s">
        <v>85</v>
      </c>
      <c r="I73" s="20"/>
      <c r="J73" s="21">
        <v>719.07</v>
      </c>
      <c r="K73" s="47"/>
      <c r="L73" s="21">
        <v>788</v>
      </c>
      <c r="M73" s="47"/>
      <c r="N73" s="21">
        <f t="shared" si="28"/>
        <v>-68.930000000000007</v>
      </c>
      <c r="O73" s="47"/>
      <c r="P73" s="48">
        <f t="shared" si="29"/>
        <v>0.91252999999999995</v>
      </c>
      <c r="Q73" s="47"/>
      <c r="R73" s="21">
        <f t="shared" si="30"/>
        <v>719.07</v>
      </c>
      <c r="S73" s="47"/>
      <c r="T73" s="21">
        <f t="shared" si="31"/>
        <v>788</v>
      </c>
      <c r="U73" s="47"/>
      <c r="V73" s="21">
        <f t="shared" si="32"/>
        <v>-68.930000000000007</v>
      </c>
      <c r="W73" s="47"/>
      <c r="X73" s="48">
        <f t="shared" si="33"/>
        <v>0.91252999999999995</v>
      </c>
    </row>
    <row r="74" spans="1:24" ht="15.75" thickBot="1" x14ac:dyDescent="0.3">
      <c r="A74" s="20"/>
      <c r="B74" s="20"/>
      <c r="C74" s="20"/>
      <c r="D74" s="20"/>
      <c r="E74" s="20"/>
      <c r="F74" s="20"/>
      <c r="G74" s="20"/>
      <c r="H74" s="20" t="s">
        <v>353</v>
      </c>
      <c r="I74" s="20"/>
      <c r="J74" s="22">
        <v>99.19</v>
      </c>
      <c r="K74" s="47"/>
      <c r="L74" s="22">
        <v>162</v>
      </c>
      <c r="M74" s="47"/>
      <c r="N74" s="22">
        <f t="shared" si="28"/>
        <v>-62.81</v>
      </c>
      <c r="O74" s="47"/>
      <c r="P74" s="49">
        <f t="shared" si="29"/>
        <v>0.61228000000000005</v>
      </c>
      <c r="Q74" s="47"/>
      <c r="R74" s="22">
        <f t="shared" si="30"/>
        <v>99.19</v>
      </c>
      <c r="S74" s="47"/>
      <c r="T74" s="22">
        <f t="shared" si="31"/>
        <v>162</v>
      </c>
      <c r="U74" s="47"/>
      <c r="V74" s="22">
        <f t="shared" si="32"/>
        <v>-62.81</v>
      </c>
      <c r="W74" s="47"/>
      <c r="X74" s="49">
        <f t="shared" si="33"/>
        <v>0.61228000000000005</v>
      </c>
    </row>
    <row r="75" spans="1:24" ht="15.75" thickBot="1" x14ac:dyDescent="0.3">
      <c r="A75" s="20"/>
      <c r="B75" s="20"/>
      <c r="C75" s="20"/>
      <c r="D75" s="20"/>
      <c r="E75" s="20"/>
      <c r="F75" s="20"/>
      <c r="G75" s="20" t="s">
        <v>354</v>
      </c>
      <c r="H75" s="20"/>
      <c r="I75" s="20"/>
      <c r="J75" s="23">
        <f>ROUND(SUM(J71:J74),5)</f>
        <v>1299.69</v>
      </c>
      <c r="K75" s="47"/>
      <c r="L75" s="23">
        <f>ROUND(SUM(L71:L74),5)</f>
        <v>1434.83</v>
      </c>
      <c r="M75" s="47"/>
      <c r="N75" s="23">
        <f t="shared" si="28"/>
        <v>-135.13999999999999</v>
      </c>
      <c r="O75" s="47"/>
      <c r="P75" s="51">
        <f t="shared" si="29"/>
        <v>0.90581</v>
      </c>
      <c r="Q75" s="47"/>
      <c r="R75" s="23">
        <f t="shared" si="30"/>
        <v>1299.69</v>
      </c>
      <c r="S75" s="47"/>
      <c r="T75" s="23">
        <f t="shared" si="31"/>
        <v>1434.83</v>
      </c>
      <c r="U75" s="47"/>
      <c r="V75" s="23">
        <f t="shared" si="32"/>
        <v>-135.13999999999999</v>
      </c>
      <c r="W75" s="47"/>
      <c r="X75" s="51">
        <f t="shared" si="33"/>
        <v>0.90581</v>
      </c>
    </row>
    <row r="76" spans="1:24" x14ac:dyDescent="0.25">
      <c r="A76" s="20"/>
      <c r="B76" s="20"/>
      <c r="C76" s="20"/>
      <c r="D76" s="20"/>
      <c r="E76" s="20"/>
      <c r="F76" s="20" t="s">
        <v>355</v>
      </c>
      <c r="G76" s="20"/>
      <c r="H76" s="20"/>
      <c r="I76" s="20"/>
      <c r="J76" s="21">
        <f>ROUND(SUM(J44:J45)+J60+J70+J75,5)</f>
        <v>58784.61</v>
      </c>
      <c r="K76" s="47"/>
      <c r="L76" s="21">
        <f>ROUND(SUM(L44:L45)+L60+L70+L75,5)</f>
        <v>65072.5</v>
      </c>
      <c r="M76" s="47"/>
      <c r="N76" s="21">
        <f t="shared" si="28"/>
        <v>-6287.89</v>
      </c>
      <c r="O76" s="47"/>
      <c r="P76" s="48">
        <f t="shared" si="29"/>
        <v>0.90337000000000001</v>
      </c>
      <c r="Q76" s="47"/>
      <c r="R76" s="21">
        <f t="shared" si="30"/>
        <v>58784.61</v>
      </c>
      <c r="S76" s="47"/>
      <c r="T76" s="21">
        <f t="shared" si="31"/>
        <v>65072.5</v>
      </c>
      <c r="U76" s="47"/>
      <c r="V76" s="21">
        <f t="shared" si="32"/>
        <v>-6287.89</v>
      </c>
      <c r="W76" s="47"/>
      <c r="X76" s="48">
        <f t="shared" si="33"/>
        <v>0.90337000000000001</v>
      </c>
    </row>
    <row r="77" spans="1:24" x14ac:dyDescent="0.25">
      <c r="A77" s="20"/>
      <c r="B77" s="20"/>
      <c r="C77" s="20"/>
      <c r="D77" s="20"/>
      <c r="E77" s="20"/>
      <c r="F77" s="20" t="s">
        <v>356</v>
      </c>
      <c r="G77" s="20"/>
      <c r="H77" s="20"/>
      <c r="I77" s="20"/>
      <c r="J77" s="21">
        <v>0</v>
      </c>
      <c r="K77" s="47"/>
      <c r="L77" s="21">
        <v>41.66</v>
      </c>
      <c r="M77" s="47"/>
      <c r="N77" s="21">
        <f t="shared" si="28"/>
        <v>-41.66</v>
      </c>
      <c r="O77" s="47"/>
      <c r="P77" s="48">
        <f t="shared" si="29"/>
        <v>0</v>
      </c>
      <c r="Q77" s="47"/>
      <c r="R77" s="21">
        <f t="shared" si="30"/>
        <v>0</v>
      </c>
      <c r="S77" s="47"/>
      <c r="T77" s="21">
        <f t="shared" si="31"/>
        <v>41.66</v>
      </c>
      <c r="U77" s="47"/>
      <c r="V77" s="21">
        <f t="shared" si="32"/>
        <v>-41.66</v>
      </c>
      <c r="W77" s="47"/>
      <c r="X77" s="48">
        <f t="shared" si="33"/>
        <v>0</v>
      </c>
    </row>
    <row r="78" spans="1:24" x14ac:dyDescent="0.25">
      <c r="A78" s="20"/>
      <c r="B78" s="20"/>
      <c r="C78" s="20"/>
      <c r="D78" s="20"/>
      <c r="E78" s="20"/>
      <c r="F78" s="20" t="s">
        <v>357</v>
      </c>
      <c r="G78" s="20"/>
      <c r="H78" s="20"/>
      <c r="I78" s="20"/>
      <c r="J78" s="21">
        <v>0</v>
      </c>
      <c r="K78" s="47"/>
      <c r="L78" s="21">
        <v>50</v>
      </c>
      <c r="M78" s="47"/>
      <c r="N78" s="21">
        <f t="shared" si="28"/>
        <v>-50</v>
      </c>
      <c r="O78" s="47"/>
      <c r="P78" s="48">
        <f t="shared" si="29"/>
        <v>0</v>
      </c>
      <c r="Q78" s="47"/>
      <c r="R78" s="21">
        <f t="shared" si="30"/>
        <v>0</v>
      </c>
      <c r="S78" s="47"/>
      <c r="T78" s="21">
        <f t="shared" si="31"/>
        <v>50</v>
      </c>
      <c r="U78" s="47"/>
      <c r="V78" s="21">
        <f t="shared" si="32"/>
        <v>-50</v>
      </c>
      <c r="W78" s="47"/>
      <c r="X78" s="48">
        <f t="shared" si="33"/>
        <v>0</v>
      </c>
    </row>
    <row r="79" spans="1:24" x14ac:dyDescent="0.25">
      <c r="A79" s="20"/>
      <c r="B79" s="20"/>
      <c r="C79" s="20"/>
      <c r="D79" s="20"/>
      <c r="E79" s="20"/>
      <c r="F79" s="20" t="s">
        <v>358</v>
      </c>
      <c r="G79" s="20"/>
      <c r="H79" s="20"/>
      <c r="I79" s="20"/>
      <c r="J79" s="21"/>
      <c r="K79" s="47"/>
      <c r="L79" s="21"/>
      <c r="M79" s="47"/>
      <c r="N79" s="21"/>
      <c r="O79" s="47"/>
      <c r="P79" s="48"/>
      <c r="Q79" s="47"/>
      <c r="R79" s="21"/>
      <c r="S79" s="47"/>
      <c r="T79" s="21"/>
      <c r="U79" s="47"/>
      <c r="V79" s="21"/>
      <c r="W79" s="47"/>
      <c r="X79" s="48"/>
    </row>
    <row r="80" spans="1:24" x14ac:dyDescent="0.25">
      <c r="A80" s="20"/>
      <c r="B80" s="20"/>
      <c r="C80" s="20"/>
      <c r="D80" s="20"/>
      <c r="E80" s="20"/>
      <c r="F80" s="20"/>
      <c r="G80" s="20" t="s">
        <v>359</v>
      </c>
      <c r="H80" s="20"/>
      <c r="I80" s="20"/>
      <c r="J80" s="21">
        <v>0</v>
      </c>
      <c r="K80" s="47"/>
      <c r="L80" s="21">
        <v>1540</v>
      </c>
      <c r="M80" s="47"/>
      <c r="N80" s="21">
        <f>ROUND((J80-L80),5)</f>
        <v>-1540</v>
      </c>
      <c r="O80" s="47"/>
      <c r="P80" s="48">
        <f>ROUND(IF(L80=0, IF(J80=0, 0, 1), J80/L80),5)</f>
        <v>0</v>
      </c>
      <c r="Q80" s="47"/>
      <c r="R80" s="21">
        <f>J80</f>
        <v>0</v>
      </c>
      <c r="S80" s="47"/>
      <c r="T80" s="21">
        <f>L80</f>
        <v>1540</v>
      </c>
      <c r="U80" s="47"/>
      <c r="V80" s="21">
        <f>ROUND((R80-T80),5)</f>
        <v>-1540</v>
      </c>
      <c r="W80" s="47"/>
      <c r="X80" s="48">
        <f>ROUND(IF(T80=0, IF(R80=0, 0, 1), R80/T80),5)</f>
        <v>0</v>
      </c>
    </row>
    <row r="81" spans="1:24" ht="15.75" thickBot="1" x14ac:dyDescent="0.3">
      <c r="A81" s="20"/>
      <c r="B81" s="20"/>
      <c r="C81" s="20"/>
      <c r="D81" s="20"/>
      <c r="E81" s="20"/>
      <c r="F81" s="20"/>
      <c r="G81" s="20" t="s">
        <v>360</v>
      </c>
      <c r="H81" s="20"/>
      <c r="I81" s="20"/>
      <c r="J81" s="27">
        <v>3059</v>
      </c>
      <c r="K81" s="47"/>
      <c r="L81" s="27">
        <v>500</v>
      </c>
      <c r="M81" s="47"/>
      <c r="N81" s="27">
        <f>ROUND((J81-L81),5)</f>
        <v>2559</v>
      </c>
      <c r="O81" s="47"/>
      <c r="P81" s="52">
        <f>ROUND(IF(L81=0, IF(J81=0, 0, 1), J81/L81),5)</f>
        <v>6.1180000000000003</v>
      </c>
      <c r="Q81" s="47"/>
      <c r="R81" s="27">
        <f>J81</f>
        <v>3059</v>
      </c>
      <c r="S81" s="47"/>
      <c r="T81" s="27">
        <f>L81</f>
        <v>500</v>
      </c>
      <c r="U81" s="47"/>
      <c r="V81" s="27">
        <f>ROUND((R81-T81),5)</f>
        <v>2559</v>
      </c>
      <c r="W81" s="47"/>
      <c r="X81" s="52">
        <f>ROUND(IF(T81=0, IF(R81=0, 0, 1), R81/T81),5)</f>
        <v>6.1180000000000003</v>
      </c>
    </row>
    <row r="82" spans="1:24" x14ac:dyDescent="0.25">
      <c r="A82" s="20"/>
      <c r="B82" s="20"/>
      <c r="C82" s="20"/>
      <c r="D82" s="20"/>
      <c r="E82" s="20"/>
      <c r="F82" s="20" t="s">
        <v>361</v>
      </c>
      <c r="G82" s="20"/>
      <c r="H82" s="20"/>
      <c r="I82" s="20"/>
      <c r="J82" s="21">
        <f>ROUND(SUM(J79:J81),5)</f>
        <v>3059</v>
      </c>
      <c r="K82" s="47"/>
      <c r="L82" s="21">
        <f>ROUND(SUM(L79:L81),5)</f>
        <v>2040</v>
      </c>
      <c r="M82" s="47"/>
      <c r="N82" s="21">
        <f>ROUND((J82-L82),5)</f>
        <v>1019</v>
      </c>
      <c r="O82" s="47"/>
      <c r="P82" s="48">
        <f>ROUND(IF(L82=0, IF(J82=0, 0, 1), J82/L82),5)</f>
        <v>1.4995099999999999</v>
      </c>
      <c r="Q82" s="47"/>
      <c r="R82" s="21">
        <f>J82</f>
        <v>3059</v>
      </c>
      <c r="S82" s="47"/>
      <c r="T82" s="21">
        <f>L82</f>
        <v>2040</v>
      </c>
      <c r="U82" s="47"/>
      <c r="V82" s="21">
        <f>ROUND((R82-T82),5)</f>
        <v>1019</v>
      </c>
      <c r="W82" s="47"/>
      <c r="X82" s="48">
        <f>ROUND(IF(T82=0, IF(R82=0, 0, 1), R82/T82),5)</f>
        <v>1.4995099999999999</v>
      </c>
    </row>
    <row r="83" spans="1:24" x14ac:dyDescent="0.25">
      <c r="A83" s="20"/>
      <c r="B83" s="20"/>
      <c r="C83" s="20"/>
      <c r="D83" s="20"/>
      <c r="E83" s="20"/>
      <c r="F83" s="20" t="s">
        <v>362</v>
      </c>
      <c r="G83" s="20"/>
      <c r="H83" s="20"/>
      <c r="I83" s="20"/>
      <c r="J83" s="21"/>
      <c r="K83" s="47"/>
      <c r="L83" s="21"/>
      <c r="M83" s="47"/>
      <c r="N83" s="21"/>
      <c r="O83" s="47"/>
      <c r="P83" s="48"/>
      <c r="Q83" s="47"/>
      <c r="R83" s="21"/>
      <c r="S83" s="47"/>
      <c r="T83" s="21"/>
      <c r="U83" s="47"/>
      <c r="V83" s="21"/>
      <c r="W83" s="47"/>
      <c r="X83" s="48"/>
    </row>
    <row r="84" spans="1:24" x14ac:dyDescent="0.25">
      <c r="A84" s="20"/>
      <c r="B84" s="20"/>
      <c r="C84" s="20"/>
      <c r="D84" s="20"/>
      <c r="E84" s="20"/>
      <c r="F84" s="20"/>
      <c r="G84" s="20" t="s">
        <v>363</v>
      </c>
      <c r="H84" s="20"/>
      <c r="I84" s="20"/>
      <c r="J84" s="21"/>
      <c r="K84" s="47"/>
      <c r="L84" s="21"/>
      <c r="M84" s="47"/>
      <c r="N84" s="21"/>
      <c r="O84" s="47"/>
      <c r="P84" s="48"/>
      <c r="Q84" s="47"/>
      <c r="R84" s="21"/>
      <c r="S84" s="47"/>
      <c r="T84" s="21"/>
      <c r="U84" s="47"/>
      <c r="V84" s="21"/>
      <c r="W84" s="47"/>
      <c r="X84" s="48"/>
    </row>
    <row r="85" spans="1:24" x14ac:dyDescent="0.25">
      <c r="A85" s="20"/>
      <c r="B85" s="20"/>
      <c r="C85" s="20"/>
      <c r="D85" s="20"/>
      <c r="E85" s="20"/>
      <c r="F85" s="20"/>
      <c r="G85" s="20"/>
      <c r="H85" s="20" t="s">
        <v>364</v>
      </c>
      <c r="I85" s="20"/>
      <c r="J85" s="21">
        <v>1885.99</v>
      </c>
      <c r="K85" s="47"/>
      <c r="L85" s="21">
        <v>1000</v>
      </c>
      <c r="M85" s="47"/>
      <c r="N85" s="21">
        <f>ROUND((J85-L85),5)</f>
        <v>885.99</v>
      </c>
      <c r="O85" s="47"/>
      <c r="P85" s="48">
        <f>ROUND(IF(L85=0, IF(J85=0, 0, 1), J85/L85),5)</f>
        <v>1.8859900000000001</v>
      </c>
      <c r="Q85" s="47"/>
      <c r="R85" s="21">
        <f>J85</f>
        <v>1885.99</v>
      </c>
      <c r="S85" s="47"/>
      <c r="T85" s="21">
        <f>L85</f>
        <v>1000</v>
      </c>
      <c r="U85" s="47"/>
      <c r="V85" s="21">
        <f>ROUND((R85-T85),5)</f>
        <v>885.99</v>
      </c>
      <c r="W85" s="47"/>
      <c r="X85" s="48">
        <f>ROUND(IF(T85=0, IF(R85=0, 0, 1), R85/T85),5)</f>
        <v>1.8859900000000001</v>
      </c>
    </row>
    <row r="86" spans="1:24" x14ac:dyDescent="0.25">
      <c r="A86" s="20"/>
      <c r="B86" s="20"/>
      <c r="C86" s="20"/>
      <c r="D86" s="20"/>
      <c r="E86" s="20"/>
      <c r="F86" s="20"/>
      <c r="G86" s="20"/>
      <c r="H86" s="20" t="s">
        <v>365</v>
      </c>
      <c r="I86" s="20"/>
      <c r="J86" s="21">
        <v>0</v>
      </c>
      <c r="K86" s="47"/>
      <c r="L86" s="21">
        <v>100</v>
      </c>
      <c r="M86" s="47"/>
      <c r="N86" s="21">
        <f>ROUND((J86-L86),5)</f>
        <v>-100</v>
      </c>
      <c r="O86" s="47"/>
      <c r="P86" s="48">
        <f>ROUND(IF(L86=0, IF(J86=0, 0, 1), J86/L86),5)</f>
        <v>0</v>
      </c>
      <c r="Q86" s="47"/>
      <c r="R86" s="21">
        <f>J86</f>
        <v>0</v>
      </c>
      <c r="S86" s="47"/>
      <c r="T86" s="21">
        <f>L86</f>
        <v>100</v>
      </c>
      <c r="U86" s="47"/>
      <c r="V86" s="21">
        <f>ROUND((R86-T86),5)</f>
        <v>-100</v>
      </c>
      <c r="W86" s="47"/>
      <c r="X86" s="48">
        <f>ROUND(IF(T86=0, IF(R86=0, 0, 1), R86/T86),5)</f>
        <v>0</v>
      </c>
    </row>
    <row r="87" spans="1:24" x14ac:dyDescent="0.25">
      <c r="A87" s="20"/>
      <c r="B87" s="20"/>
      <c r="C87" s="20"/>
      <c r="D87" s="20"/>
      <c r="E87" s="20"/>
      <c r="F87" s="20"/>
      <c r="G87" s="20"/>
      <c r="H87" s="20" t="s">
        <v>366</v>
      </c>
      <c r="I87" s="20"/>
      <c r="J87" s="21">
        <v>0</v>
      </c>
      <c r="K87" s="47"/>
      <c r="L87" s="21">
        <v>100</v>
      </c>
      <c r="M87" s="47"/>
      <c r="N87" s="21">
        <f>ROUND((J87-L87),5)</f>
        <v>-100</v>
      </c>
      <c r="O87" s="47"/>
      <c r="P87" s="48">
        <f>ROUND(IF(L87=0, IF(J87=0, 0, 1), J87/L87),5)</f>
        <v>0</v>
      </c>
      <c r="Q87" s="47"/>
      <c r="R87" s="21">
        <f>J87</f>
        <v>0</v>
      </c>
      <c r="S87" s="47"/>
      <c r="T87" s="21">
        <f>L87</f>
        <v>100</v>
      </c>
      <c r="U87" s="47"/>
      <c r="V87" s="21">
        <f>ROUND((R87-T87),5)</f>
        <v>-100</v>
      </c>
      <c r="W87" s="47"/>
      <c r="X87" s="48">
        <f>ROUND(IF(T87=0, IF(R87=0, 0, 1), R87/T87),5)</f>
        <v>0</v>
      </c>
    </row>
    <row r="88" spans="1:24" ht="15.75" thickBot="1" x14ac:dyDescent="0.3">
      <c r="A88" s="20"/>
      <c r="B88" s="20"/>
      <c r="C88" s="20"/>
      <c r="D88" s="20"/>
      <c r="E88" s="20"/>
      <c r="F88" s="20"/>
      <c r="G88" s="20"/>
      <c r="H88" s="20" t="s">
        <v>367</v>
      </c>
      <c r="I88" s="20"/>
      <c r="J88" s="27">
        <v>0</v>
      </c>
      <c r="K88" s="47"/>
      <c r="L88" s="27">
        <v>125</v>
      </c>
      <c r="M88" s="47"/>
      <c r="N88" s="27">
        <f>ROUND((J88-L88),5)</f>
        <v>-125</v>
      </c>
      <c r="O88" s="47"/>
      <c r="P88" s="52">
        <f>ROUND(IF(L88=0, IF(J88=0, 0, 1), J88/L88),5)</f>
        <v>0</v>
      </c>
      <c r="Q88" s="47"/>
      <c r="R88" s="27">
        <f>J88</f>
        <v>0</v>
      </c>
      <c r="S88" s="47"/>
      <c r="T88" s="27">
        <f>L88</f>
        <v>125</v>
      </c>
      <c r="U88" s="47"/>
      <c r="V88" s="27">
        <f>ROUND((R88-T88),5)</f>
        <v>-125</v>
      </c>
      <c r="W88" s="47"/>
      <c r="X88" s="52">
        <f>ROUND(IF(T88=0, IF(R88=0, 0, 1), R88/T88),5)</f>
        <v>0</v>
      </c>
    </row>
    <row r="89" spans="1:24" x14ac:dyDescent="0.25">
      <c r="A89" s="20"/>
      <c r="B89" s="20"/>
      <c r="C89" s="20"/>
      <c r="D89" s="20"/>
      <c r="E89" s="20"/>
      <c r="F89" s="20"/>
      <c r="G89" s="20" t="s">
        <v>368</v>
      </c>
      <c r="H89" s="20"/>
      <c r="I89" s="20"/>
      <c r="J89" s="21">
        <f>ROUND(SUM(J84:J88),5)</f>
        <v>1885.99</v>
      </c>
      <c r="K89" s="47"/>
      <c r="L89" s="21">
        <f>ROUND(SUM(L84:L88),5)</f>
        <v>1325</v>
      </c>
      <c r="M89" s="47"/>
      <c r="N89" s="21">
        <f>ROUND((J89-L89),5)</f>
        <v>560.99</v>
      </c>
      <c r="O89" s="47"/>
      <c r="P89" s="48">
        <f>ROUND(IF(L89=0, IF(J89=0, 0, 1), J89/L89),5)</f>
        <v>1.4233899999999999</v>
      </c>
      <c r="Q89" s="47"/>
      <c r="R89" s="21">
        <f>J89</f>
        <v>1885.99</v>
      </c>
      <c r="S89" s="47"/>
      <c r="T89" s="21">
        <f>L89</f>
        <v>1325</v>
      </c>
      <c r="U89" s="47"/>
      <c r="V89" s="21">
        <f>ROUND((R89-T89),5)</f>
        <v>560.99</v>
      </c>
      <c r="W89" s="47"/>
      <c r="X89" s="48">
        <f>ROUND(IF(T89=0, IF(R89=0, 0, 1), R89/T89),5)</f>
        <v>1.4233899999999999</v>
      </c>
    </row>
    <row r="90" spans="1:24" x14ac:dyDescent="0.25">
      <c r="A90" s="20"/>
      <c r="B90" s="20"/>
      <c r="C90" s="20"/>
      <c r="D90" s="20"/>
      <c r="E90" s="20"/>
      <c r="F90" s="20"/>
      <c r="G90" s="20" t="s">
        <v>369</v>
      </c>
      <c r="H90" s="20"/>
      <c r="I90" s="20"/>
      <c r="J90" s="21"/>
      <c r="K90" s="47"/>
      <c r="L90" s="21"/>
      <c r="M90" s="47"/>
      <c r="N90" s="21"/>
      <c r="O90" s="47"/>
      <c r="P90" s="48"/>
      <c r="Q90" s="47"/>
      <c r="R90" s="21"/>
      <c r="S90" s="47"/>
      <c r="T90" s="21"/>
      <c r="U90" s="47"/>
      <c r="V90" s="21"/>
      <c r="W90" s="47"/>
      <c r="X90" s="48"/>
    </row>
    <row r="91" spans="1:24" x14ac:dyDescent="0.25">
      <c r="A91" s="20"/>
      <c r="B91" s="20"/>
      <c r="C91" s="20"/>
      <c r="D91" s="20"/>
      <c r="E91" s="20"/>
      <c r="F91" s="20"/>
      <c r="G91" s="20"/>
      <c r="H91" s="20" t="s">
        <v>370</v>
      </c>
      <c r="I91" s="20"/>
      <c r="J91" s="21">
        <v>65.48</v>
      </c>
      <c r="K91" s="47"/>
      <c r="L91" s="21">
        <v>60</v>
      </c>
      <c r="M91" s="47"/>
      <c r="N91" s="21">
        <f t="shared" ref="N91:N96" si="34">ROUND((J91-L91),5)</f>
        <v>5.48</v>
      </c>
      <c r="O91" s="47"/>
      <c r="P91" s="48">
        <f t="shared" ref="P91:P96" si="35">ROUND(IF(L91=0, IF(J91=0, 0, 1), J91/L91),5)</f>
        <v>1.0913299999999999</v>
      </c>
      <c r="Q91" s="47"/>
      <c r="R91" s="21">
        <f t="shared" ref="R91:R96" si="36">J91</f>
        <v>65.48</v>
      </c>
      <c r="S91" s="47"/>
      <c r="T91" s="21">
        <f t="shared" ref="T91:T96" si="37">L91</f>
        <v>60</v>
      </c>
      <c r="U91" s="47"/>
      <c r="V91" s="21">
        <f t="shared" ref="V91:V96" si="38">ROUND((R91-T91),5)</f>
        <v>5.48</v>
      </c>
      <c r="W91" s="47"/>
      <c r="X91" s="48">
        <f t="shared" ref="X91:X96" si="39">ROUND(IF(T91=0, IF(R91=0, 0, 1), R91/T91),5)</f>
        <v>1.0913299999999999</v>
      </c>
    </row>
    <row r="92" spans="1:24" x14ac:dyDescent="0.25">
      <c r="A92" s="20"/>
      <c r="B92" s="20"/>
      <c r="C92" s="20"/>
      <c r="D92" s="20"/>
      <c r="E92" s="20"/>
      <c r="F92" s="20"/>
      <c r="G92" s="20"/>
      <c r="H92" s="20" t="s">
        <v>371</v>
      </c>
      <c r="I92" s="20"/>
      <c r="J92" s="21">
        <v>100.94</v>
      </c>
      <c r="K92" s="47"/>
      <c r="L92" s="21">
        <v>166.66</v>
      </c>
      <c r="M92" s="47"/>
      <c r="N92" s="21">
        <f t="shared" si="34"/>
        <v>-65.72</v>
      </c>
      <c r="O92" s="47"/>
      <c r="P92" s="48">
        <f t="shared" si="35"/>
        <v>0.60565999999999998</v>
      </c>
      <c r="Q92" s="47"/>
      <c r="R92" s="21">
        <f t="shared" si="36"/>
        <v>100.94</v>
      </c>
      <c r="S92" s="47"/>
      <c r="T92" s="21">
        <f t="shared" si="37"/>
        <v>166.66</v>
      </c>
      <c r="U92" s="47"/>
      <c r="V92" s="21">
        <f t="shared" si="38"/>
        <v>-65.72</v>
      </c>
      <c r="W92" s="47"/>
      <c r="X92" s="48">
        <f t="shared" si="39"/>
        <v>0.60565999999999998</v>
      </c>
    </row>
    <row r="93" spans="1:24" x14ac:dyDescent="0.25">
      <c r="A93" s="20"/>
      <c r="B93" s="20"/>
      <c r="C93" s="20"/>
      <c r="D93" s="20"/>
      <c r="E93" s="20"/>
      <c r="F93" s="20"/>
      <c r="G93" s="20"/>
      <c r="H93" s="20" t="s">
        <v>372</v>
      </c>
      <c r="I93" s="20"/>
      <c r="J93" s="21">
        <v>329.87</v>
      </c>
      <c r="K93" s="47"/>
      <c r="L93" s="21">
        <v>425</v>
      </c>
      <c r="M93" s="47"/>
      <c r="N93" s="21">
        <f t="shared" si="34"/>
        <v>-95.13</v>
      </c>
      <c r="O93" s="47"/>
      <c r="P93" s="48">
        <f t="shared" si="35"/>
        <v>0.77615999999999996</v>
      </c>
      <c r="Q93" s="47"/>
      <c r="R93" s="21">
        <f t="shared" si="36"/>
        <v>329.87</v>
      </c>
      <c r="S93" s="47"/>
      <c r="T93" s="21">
        <f t="shared" si="37"/>
        <v>425</v>
      </c>
      <c r="U93" s="47"/>
      <c r="V93" s="21">
        <f t="shared" si="38"/>
        <v>-95.13</v>
      </c>
      <c r="W93" s="47"/>
      <c r="X93" s="48">
        <f t="shared" si="39"/>
        <v>0.77615999999999996</v>
      </c>
    </row>
    <row r="94" spans="1:24" x14ac:dyDescent="0.25">
      <c r="A94" s="20"/>
      <c r="B94" s="20"/>
      <c r="C94" s="20"/>
      <c r="D94" s="20"/>
      <c r="E94" s="20"/>
      <c r="F94" s="20"/>
      <c r="G94" s="20"/>
      <c r="H94" s="20" t="s">
        <v>373</v>
      </c>
      <c r="I94" s="20"/>
      <c r="J94" s="21">
        <v>79.69</v>
      </c>
      <c r="K94" s="47"/>
      <c r="L94" s="21">
        <v>75</v>
      </c>
      <c r="M94" s="47"/>
      <c r="N94" s="21">
        <f t="shared" si="34"/>
        <v>4.6900000000000004</v>
      </c>
      <c r="O94" s="47"/>
      <c r="P94" s="48">
        <f t="shared" si="35"/>
        <v>1.06253</v>
      </c>
      <c r="Q94" s="47"/>
      <c r="R94" s="21">
        <f t="shared" si="36"/>
        <v>79.69</v>
      </c>
      <c r="S94" s="47"/>
      <c r="T94" s="21">
        <f t="shared" si="37"/>
        <v>75</v>
      </c>
      <c r="U94" s="47"/>
      <c r="V94" s="21">
        <f t="shared" si="38"/>
        <v>4.6900000000000004</v>
      </c>
      <c r="W94" s="47"/>
      <c r="X94" s="48">
        <f t="shared" si="39"/>
        <v>1.06253</v>
      </c>
    </row>
    <row r="95" spans="1:24" ht="15.75" thickBot="1" x14ac:dyDescent="0.3">
      <c r="A95" s="20"/>
      <c r="B95" s="20"/>
      <c r="C95" s="20"/>
      <c r="D95" s="20"/>
      <c r="E95" s="20"/>
      <c r="F95" s="20"/>
      <c r="G95" s="20"/>
      <c r="H95" s="20" t="s">
        <v>374</v>
      </c>
      <c r="I95" s="20"/>
      <c r="J95" s="27">
        <v>79.69</v>
      </c>
      <c r="K95" s="47"/>
      <c r="L95" s="27">
        <v>75</v>
      </c>
      <c r="M95" s="47"/>
      <c r="N95" s="27">
        <f t="shared" si="34"/>
        <v>4.6900000000000004</v>
      </c>
      <c r="O95" s="47"/>
      <c r="P95" s="52">
        <f t="shared" si="35"/>
        <v>1.06253</v>
      </c>
      <c r="Q95" s="47"/>
      <c r="R95" s="27">
        <f t="shared" si="36"/>
        <v>79.69</v>
      </c>
      <c r="S95" s="47"/>
      <c r="T95" s="27">
        <f t="shared" si="37"/>
        <v>75</v>
      </c>
      <c r="U95" s="47"/>
      <c r="V95" s="27">
        <f t="shared" si="38"/>
        <v>4.6900000000000004</v>
      </c>
      <c r="W95" s="47"/>
      <c r="X95" s="52">
        <f t="shared" si="39"/>
        <v>1.06253</v>
      </c>
    </row>
    <row r="96" spans="1:24" x14ac:dyDescent="0.25">
      <c r="A96" s="20"/>
      <c r="B96" s="20"/>
      <c r="C96" s="20"/>
      <c r="D96" s="20"/>
      <c r="E96" s="20"/>
      <c r="F96" s="20"/>
      <c r="G96" s="20" t="s">
        <v>375</v>
      </c>
      <c r="H96" s="20"/>
      <c r="I96" s="20"/>
      <c r="J96" s="21">
        <f>ROUND(SUM(J90:J95),5)</f>
        <v>655.67</v>
      </c>
      <c r="K96" s="47"/>
      <c r="L96" s="21">
        <f>ROUND(SUM(L90:L95),5)</f>
        <v>801.66</v>
      </c>
      <c r="M96" s="47"/>
      <c r="N96" s="21">
        <f t="shared" si="34"/>
        <v>-145.99</v>
      </c>
      <c r="O96" s="47"/>
      <c r="P96" s="48">
        <f t="shared" si="35"/>
        <v>0.81789000000000001</v>
      </c>
      <c r="Q96" s="47"/>
      <c r="R96" s="21">
        <f t="shared" si="36"/>
        <v>655.67</v>
      </c>
      <c r="S96" s="47"/>
      <c r="T96" s="21">
        <f t="shared" si="37"/>
        <v>801.66</v>
      </c>
      <c r="U96" s="47"/>
      <c r="V96" s="21">
        <f t="shared" si="38"/>
        <v>-145.99</v>
      </c>
      <c r="W96" s="47"/>
      <c r="X96" s="48">
        <f t="shared" si="39"/>
        <v>0.81789000000000001</v>
      </c>
    </row>
    <row r="97" spans="1:24" x14ac:dyDescent="0.25">
      <c r="A97" s="20"/>
      <c r="B97" s="20"/>
      <c r="C97" s="20"/>
      <c r="D97" s="20"/>
      <c r="E97" s="20"/>
      <c r="F97" s="20"/>
      <c r="G97" s="20" t="s">
        <v>376</v>
      </c>
      <c r="H97" s="20"/>
      <c r="I97" s="20"/>
      <c r="J97" s="21"/>
      <c r="K97" s="47"/>
      <c r="L97" s="21"/>
      <c r="M97" s="47"/>
      <c r="N97" s="21"/>
      <c r="O97" s="47"/>
      <c r="P97" s="48"/>
      <c r="Q97" s="47"/>
      <c r="R97" s="21"/>
      <c r="S97" s="47"/>
      <c r="T97" s="21"/>
      <c r="U97" s="47"/>
      <c r="V97" s="21"/>
      <c r="W97" s="47"/>
      <c r="X97" s="48"/>
    </row>
    <row r="98" spans="1:24" x14ac:dyDescent="0.25">
      <c r="A98" s="20"/>
      <c r="B98" s="20"/>
      <c r="C98" s="20"/>
      <c r="D98" s="20"/>
      <c r="E98" s="20"/>
      <c r="F98" s="20"/>
      <c r="G98" s="20"/>
      <c r="H98" s="20" t="s">
        <v>377</v>
      </c>
      <c r="I98" s="20"/>
      <c r="J98" s="21">
        <v>78.989999999999995</v>
      </c>
      <c r="K98" s="47"/>
      <c r="L98" s="21">
        <v>130</v>
      </c>
      <c r="M98" s="47"/>
      <c r="N98" s="21">
        <f>ROUND((J98-L98),5)</f>
        <v>-51.01</v>
      </c>
      <c r="O98" s="47"/>
      <c r="P98" s="48">
        <f>ROUND(IF(L98=0, IF(J98=0, 0, 1), J98/L98),5)</f>
        <v>0.60762000000000005</v>
      </c>
      <c r="Q98" s="47"/>
      <c r="R98" s="21">
        <f>J98</f>
        <v>78.989999999999995</v>
      </c>
      <c r="S98" s="47"/>
      <c r="T98" s="21">
        <f>L98</f>
        <v>130</v>
      </c>
      <c r="U98" s="47"/>
      <c r="V98" s="21">
        <f>ROUND((R98-T98),5)</f>
        <v>-51.01</v>
      </c>
      <c r="W98" s="47"/>
      <c r="X98" s="48">
        <f>ROUND(IF(T98=0, IF(R98=0, 0, 1), R98/T98),5)</f>
        <v>0.60762000000000005</v>
      </c>
    </row>
    <row r="99" spans="1:24" x14ac:dyDescent="0.25">
      <c r="A99" s="20"/>
      <c r="B99" s="20"/>
      <c r="C99" s="20"/>
      <c r="D99" s="20"/>
      <c r="E99" s="20"/>
      <c r="F99" s="20"/>
      <c r="G99" s="20"/>
      <c r="H99" s="20" t="s">
        <v>378</v>
      </c>
      <c r="I99" s="20"/>
      <c r="J99" s="21"/>
      <c r="K99" s="47"/>
      <c r="L99" s="21"/>
      <c r="M99" s="47"/>
      <c r="N99" s="21"/>
      <c r="O99" s="47"/>
      <c r="P99" s="48"/>
      <c r="Q99" s="47"/>
      <c r="R99" s="21"/>
      <c r="S99" s="47"/>
      <c r="T99" s="21"/>
      <c r="U99" s="47"/>
      <c r="V99" s="21"/>
      <c r="W99" s="47"/>
      <c r="X99" s="48"/>
    </row>
    <row r="100" spans="1:24" x14ac:dyDescent="0.25">
      <c r="A100" s="20"/>
      <c r="B100" s="20"/>
      <c r="C100" s="20"/>
      <c r="D100" s="20"/>
      <c r="E100" s="20"/>
      <c r="F100" s="20"/>
      <c r="G100" s="20"/>
      <c r="H100" s="20"/>
      <c r="I100" s="20" t="s">
        <v>379</v>
      </c>
      <c r="J100" s="21">
        <v>1554.76</v>
      </c>
      <c r="K100" s="47"/>
      <c r="L100" s="21">
        <v>1616</v>
      </c>
      <c r="M100" s="47"/>
      <c r="N100" s="21">
        <f t="shared" ref="N100:N108" si="40">ROUND((J100-L100),5)</f>
        <v>-61.24</v>
      </c>
      <c r="O100" s="47"/>
      <c r="P100" s="48">
        <f t="shared" ref="P100:P108" si="41">ROUND(IF(L100=0, IF(J100=0, 0, 1), J100/L100),5)</f>
        <v>0.96209999999999996</v>
      </c>
      <c r="Q100" s="47"/>
      <c r="R100" s="21">
        <f t="shared" ref="R100:R108" si="42">J100</f>
        <v>1554.76</v>
      </c>
      <c r="S100" s="47"/>
      <c r="T100" s="21">
        <f t="shared" ref="T100:T108" si="43">L100</f>
        <v>1616</v>
      </c>
      <c r="U100" s="47"/>
      <c r="V100" s="21">
        <f t="shared" ref="V100:V108" si="44">ROUND((R100-T100),5)</f>
        <v>-61.24</v>
      </c>
      <c r="W100" s="47"/>
      <c r="X100" s="48">
        <f t="shared" ref="X100:X108" si="45">ROUND(IF(T100=0, IF(R100=0, 0, 1), R100/T100),5)</f>
        <v>0.96209999999999996</v>
      </c>
    </row>
    <row r="101" spans="1:24" x14ac:dyDescent="0.25">
      <c r="A101" s="20"/>
      <c r="B101" s="20"/>
      <c r="C101" s="20"/>
      <c r="D101" s="20"/>
      <c r="E101" s="20"/>
      <c r="F101" s="20"/>
      <c r="G101" s="20"/>
      <c r="H101" s="20"/>
      <c r="I101" s="20" t="s">
        <v>380</v>
      </c>
      <c r="J101" s="21">
        <v>639.16999999999996</v>
      </c>
      <c r="K101" s="47"/>
      <c r="L101" s="21">
        <v>200</v>
      </c>
      <c r="M101" s="47"/>
      <c r="N101" s="21">
        <f t="shared" si="40"/>
        <v>439.17</v>
      </c>
      <c r="O101" s="47"/>
      <c r="P101" s="48">
        <f t="shared" si="41"/>
        <v>3.1958500000000001</v>
      </c>
      <c r="Q101" s="47"/>
      <c r="R101" s="21">
        <f t="shared" si="42"/>
        <v>639.16999999999996</v>
      </c>
      <c r="S101" s="47"/>
      <c r="T101" s="21">
        <f t="shared" si="43"/>
        <v>200</v>
      </c>
      <c r="U101" s="47"/>
      <c r="V101" s="21">
        <f t="shared" si="44"/>
        <v>439.17</v>
      </c>
      <c r="W101" s="47"/>
      <c r="X101" s="48">
        <f t="shared" si="45"/>
        <v>3.1958500000000001</v>
      </c>
    </row>
    <row r="102" spans="1:24" ht="15.75" thickBot="1" x14ac:dyDescent="0.3">
      <c r="A102" s="20"/>
      <c r="B102" s="20"/>
      <c r="C102" s="20"/>
      <c r="D102" s="20"/>
      <c r="E102" s="20"/>
      <c r="F102" s="20"/>
      <c r="G102" s="20"/>
      <c r="H102" s="20"/>
      <c r="I102" s="20" t="s">
        <v>381</v>
      </c>
      <c r="J102" s="27">
        <v>497.93</v>
      </c>
      <c r="K102" s="47"/>
      <c r="L102" s="27">
        <v>200</v>
      </c>
      <c r="M102" s="47"/>
      <c r="N102" s="27">
        <f t="shared" si="40"/>
        <v>297.93</v>
      </c>
      <c r="O102" s="47"/>
      <c r="P102" s="52">
        <f t="shared" si="41"/>
        <v>2.4896500000000001</v>
      </c>
      <c r="Q102" s="47"/>
      <c r="R102" s="27">
        <f t="shared" si="42"/>
        <v>497.93</v>
      </c>
      <c r="S102" s="47"/>
      <c r="T102" s="27">
        <f t="shared" si="43"/>
        <v>200</v>
      </c>
      <c r="U102" s="47"/>
      <c r="V102" s="27">
        <f t="shared" si="44"/>
        <v>297.93</v>
      </c>
      <c r="W102" s="47"/>
      <c r="X102" s="52">
        <f t="shared" si="45"/>
        <v>2.4896500000000001</v>
      </c>
    </row>
    <row r="103" spans="1:24" x14ac:dyDescent="0.25">
      <c r="A103" s="20"/>
      <c r="B103" s="20"/>
      <c r="C103" s="20"/>
      <c r="D103" s="20"/>
      <c r="E103" s="20"/>
      <c r="F103" s="20"/>
      <c r="G103" s="20"/>
      <c r="H103" s="20" t="s">
        <v>382</v>
      </c>
      <c r="I103" s="20"/>
      <c r="J103" s="21">
        <f>ROUND(SUM(J99:J102),5)</f>
        <v>2691.86</v>
      </c>
      <c r="K103" s="47"/>
      <c r="L103" s="21">
        <f>ROUND(SUM(L99:L102),5)</f>
        <v>2016</v>
      </c>
      <c r="M103" s="47"/>
      <c r="N103" s="21">
        <f t="shared" si="40"/>
        <v>675.86</v>
      </c>
      <c r="O103" s="47"/>
      <c r="P103" s="48">
        <f t="shared" si="41"/>
        <v>1.33525</v>
      </c>
      <c r="Q103" s="47"/>
      <c r="R103" s="21">
        <f t="shared" si="42"/>
        <v>2691.86</v>
      </c>
      <c r="S103" s="47"/>
      <c r="T103" s="21">
        <f t="shared" si="43"/>
        <v>2016</v>
      </c>
      <c r="U103" s="47"/>
      <c r="V103" s="21">
        <f t="shared" si="44"/>
        <v>675.86</v>
      </c>
      <c r="W103" s="47"/>
      <c r="X103" s="48">
        <f t="shared" si="45"/>
        <v>1.33525</v>
      </c>
    </row>
    <row r="104" spans="1:24" ht="15.75" thickBot="1" x14ac:dyDescent="0.3">
      <c r="A104" s="20"/>
      <c r="B104" s="20"/>
      <c r="C104" s="20"/>
      <c r="D104" s="20"/>
      <c r="E104" s="20"/>
      <c r="F104" s="20"/>
      <c r="G104" s="20"/>
      <c r="H104" s="20" t="s">
        <v>383</v>
      </c>
      <c r="I104" s="20"/>
      <c r="J104" s="27">
        <v>176.04</v>
      </c>
      <c r="K104" s="47"/>
      <c r="L104" s="27">
        <v>130</v>
      </c>
      <c r="M104" s="47"/>
      <c r="N104" s="27">
        <f t="shared" si="40"/>
        <v>46.04</v>
      </c>
      <c r="O104" s="47"/>
      <c r="P104" s="52">
        <f t="shared" si="41"/>
        <v>1.35415</v>
      </c>
      <c r="Q104" s="47"/>
      <c r="R104" s="27">
        <f t="shared" si="42"/>
        <v>176.04</v>
      </c>
      <c r="S104" s="47"/>
      <c r="T104" s="27">
        <f t="shared" si="43"/>
        <v>130</v>
      </c>
      <c r="U104" s="47"/>
      <c r="V104" s="27">
        <f t="shared" si="44"/>
        <v>46.04</v>
      </c>
      <c r="W104" s="47"/>
      <c r="X104" s="52">
        <f t="shared" si="45"/>
        <v>1.35415</v>
      </c>
    </row>
    <row r="105" spans="1:24" x14ac:dyDescent="0.25">
      <c r="A105" s="20"/>
      <c r="B105" s="20"/>
      <c r="C105" s="20"/>
      <c r="D105" s="20"/>
      <c r="E105" s="20"/>
      <c r="F105" s="20"/>
      <c r="G105" s="20" t="s">
        <v>384</v>
      </c>
      <c r="H105" s="20"/>
      <c r="I105" s="20"/>
      <c r="J105" s="21">
        <f>ROUND(SUM(J97:J98)+SUM(J103:J104),5)</f>
        <v>2946.89</v>
      </c>
      <c r="K105" s="47"/>
      <c r="L105" s="21">
        <f>ROUND(SUM(L97:L98)+SUM(L103:L104),5)</f>
        <v>2276</v>
      </c>
      <c r="M105" s="47"/>
      <c r="N105" s="21">
        <f t="shared" si="40"/>
        <v>670.89</v>
      </c>
      <c r="O105" s="47"/>
      <c r="P105" s="48">
        <f t="shared" si="41"/>
        <v>1.29477</v>
      </c>
      <c r="Q105" s="47"/>
      <c r="R105" s="21">
        <f t="shared" si="42"/>
        <v>2946.89</v>
      </c>
      <c r="S105" s="47"/>
      <c r="T105" s="21">
        <f t="shared" si="43"/>
        <v>2276</v>
      </c>
      <c r="U105" s="47"/>
      <c r="V105" s="21">
        <f t="shared" si="44"/>
        <v>670.89</v>
      </c>
      <c r="W105" s="47"/>
      <c r="X105" s="48">
        <f t="shared" si="45"/>
        <v>1.29477</v>
      </c>
    </row>
    <row r="106" spans="1:24" ht="15.75" thickBot="1" x14ac:dyDescent="0.3">
      <c r="A106" s="20"/>
      <c r="B106" s="20"/>
      <c r="C106" s="20"/>
      <c r="D106" s="20"/>
      <c r="E106" s="20"/>
      <c r="F106" s="20"/>
      <c r="G106" s="20" t="s">
        <v>385</v>
      </c>
      <c r="H106" s="20"/>
      <c r="I106" s="20"/>
      <c r="J106" s="22">
        <v>95.5</v>
      </c>
      <c r="K106" s="47"/>
      <c r="L106" s="22">
        <v>83.37</v>
      </c>
      <c r="M106" s="47"/>
      <c r="N106" s="22">
        <f t="shared" si="40"/>
        <v>12.13</v>
      </c>
      <c r="O106" s="47"/>
      <c r="P106" s="49">
        <f t="shared" si="41"/>
        <v>1.1455</v>
      </c>
      <c r="Q106" s="47"/>
      <c r="R106" s="22">
        <f t="shared" si="42"/>
        <v>95.5</v>
      </c>
      <c r="S106" s="47"/>
      <c r="T106" s="22">
        <f t="shared" si="43"/>
        <v>83.37</v>
      </c>
      <c r="U106" s="47"/>
      <c r="V106" s="22">
        <f t="shared" si="44"/>
        <v>12.13</v>
      </c>
      <c r="W106" s="47"/>
      <c r="X106" s="49">
        <f t="shared" si="45"/>
        <v>1.1455</v>
      </c>
    </row>
    <row r="107" spans="1:24" ht="15.75" thickBot="1" x14ac:dyDescent="0.3">
      <c r="A107" s="20"/>
      <c r="B107" s="20"/>
      <c r="C107" s="20"/>
      <c r="D107" s="20"/>
      <c r="E107" s="20"/>
      <c r="F107" s="20" t="s">
        <v>386</v>
      </c>
      <c r="G107" s="20"/>
      <c r="H107" s="20"/>
      <c r="I107" s="20"/>
      <c r="J107" s="23">
        <f>ROUND(J83+J89+J96+SUM(J105:J106),5)</f>
        <v>5584.05</v>
      </c>
      <c r="K107" s="47"/>
      <c r="L107" s="23">
        <f>ROUND(L83+L89+L96+SUM(L105:L106),5)</f>
        <v>4486.03</v>
      </c>
      <c r="M107" s="47"/>
      <c r="N107" s="23">
        <f t="shared" si="40"/>
        <v>1098.02</v>
      </c>
      <c r="O107" s="47"/>
      <c r="P107" s="51">
        <f t="shared" si="41"/>
        <v>1.2447600000000001</v>
      </c>
      <c r="Q107" s="47"/>
      <c r="R107" s="23">
        <f t="shared" si="42"/>
        <v>5584.05</v>
      </c>
      <c r="S107" s="47"/>
      <c r="T107" s="23">
        <f t="shared" si="43"/>
        <v>4486.03</v>
      </c>
      <c r="U107" s="47"/>
      <c r="V107" s="23">
        <f t="shared" si="44"/>
        <v>1098.02</v>
      </c>
      <c r="W107" s="47"/>
      <c r="X107" s="51">
        <f t="shared" si="45"/>
        <v>1.2447600000000001</v>
      </c>
    </row>
    <row r="108" spans="1:24" x14ac:dyDescent="0.25">
      <c r="A108" s="20"/>
      <c r="B108" s="20"/>
      <c r="C108" s="20"/>
      <c r="D108" s="20"/>
      <c r="E108" s="20" t="s">
        <v>387</v>
      </c>
      <c r="F108" s="20"/>
      <c r="G108" s="20"/>
      <c r="H108" s="20"/>
      <c r="I108" s="20"/>
      <c r="J108" s="21">
        <f>ROUND(SUM(J21:J22)+J26+SUM(J34:J35)+SUM(J41:J43)+SUM(J76:J78)+J82+J107,5)</f>
        <v>84498.13</v>
      </c>
      <c r="K108" s="47"/>
      <c r="L108" s="21">
        <f>ROUND(SUM(L21:L22)+L26+SUM(L34:L35)+SUM(L41:L43)+SUM(L76:L78)+L82+L107,5)</f>
        <v>75290.19</v>
      </c>
      <c r="M108" s="47"/>
      <c r="N108" s="21">
        <f t="shared" si="40"/>
        <v>9207.94</v>
      </c>
      <c r="O108" s="47"/>
      <c r="P108" s="48">
        <f t="shared" si="41"/>
        <v>1.1223000000000001</v>
      </c>
      <c r="Q108" s="47"/>
      <c r="R108" s="21">
        <f t="shared" si="42"/>
        <v>84498.13</v>
      </c>
      <c r="S108" s="47"/>
      <c r="T108" s="21">
        <f t="shared" si="43"/>
        <v>75290.19</v>
      </c>
      <c r="U108" s="47"/>
      <c r="V108" s="21">
        <f t="shared" si="44"/>
        <v>9207.94</v>
      </c>
      <c r="W108" s="47"/>
      <c r="X108" s="48">
        <f t="shared" si="45"/>
        <v>1.1223000000000001</v>
      </c>
    </row>
    <row r="109" spans="1:24" x14ac:dyDescent="0.25">
      <c r="A109" s="20"/>
      <c r="B109" s="20"/>
      <c r="C109" s="20"/>
      <c r="D109" s="20"/>
      <c r="E109" s="20" t="s">
        <v>388</v>
      </c>
      <c r="F109" s="20"/>
      <c r="G109" s="20"/>
      <c r="H109" s="20"/>
      <c r="I109" s="20"/>
      <c r="J109" s="21"/>
      <c r="K109" s="47"/>
      <c r="L109" s="21"/>
      <c r="M109" s="47"/>
      <c r="N109" s="21"/>
      <c r="O109" s="47"/>
      <c r="P109" s="48"/>
      <c r="Q109" s="47"/>
      <c r="R109" s="21"/>
      <c r="S109" s="47"/>
      <c r="T109" s="21"/>
      <c r="U109" s="47"/>
      <c r="V109" s="21"/>
      <c r="W109" s="47"/>
      <c r="X109" s="48"/>
    </row>
    <row r="110" spans="1:24" x14ac:dyDescent="0.25">
      <c r="A110" s="20"/>
      <c r="B110" s="20"/>
      <c r="C110" s="20"/>
      <c r="D110" s="20"/>
      <c r="E110" s="20"/>
      <c r="F110" s="20" t="s">
        <v>389</v>
      </c>
      <c r="G110" s="20"/>
      <c r="H110" s="20"/>
      <c r="I110" s="20"/>
      <c r="J110" s="21">
        <v>0</v>
      </c>
      <c r="K110" s="47"/>
      <c r="L110" s="21">
        <v>420</v>
      </c>
      <c r="M110" s="47"/>
      <c r="N110" s="21">
        <f>ROUND((J110-L110),5)</f>
        <v>-420</v>
      </c>
      <c r="O110" s="47"/>
      <c r="P110" s="48">
        <f>ROUND(IF(L110=0, IF(J110=0, 0, 1), J110/L110),5)</f>
        <v>0</v>
      </c>
      <c r="Q110" s="47"/>
      <c r="R110" s="21">
        <f>J110</f>
        <v>0</v>
      </c>
      <c r="S110" s="47"/>
      <c r="T110" s="21">
        <f>L110</f>
        <v>420</v>
      </c>
      <c r="U110" s="47"/>
      <c r="V110" s="21">
        <f>ROUND((R110-T110),5)</f>
        <v>-420</v>
      </c>
      <c r="W110" s="47"/>
      <c r="X110" s="48">
        <f>ROUND(IF(T110=0, IF(R110=0, 0, 1), R110/T110),5)</f>
        <v>0</v>
      </c>
    </row>
    <row r="111" spans="1:24" ht="15.75" thickBot="1" x14ac:dyDescent="0.3">
      <c r="A111" s="20"/>
      <c r="B111" s="20"/>
      <c r="C111" s="20"/>
      <c r="D111" s="20"/>
      <c r="E111" s="20"/>
      <c r="F111" s="20" t="s">
        <v>390</v>
      </c>
      <c r="G111" s="20"/>
      <c r="H111" s="20"/>
      <c r="I111" s="20"/>
      <c r="J111" s="27">
        <v>0</v>
      </c>
      <c r="K111" s="47"/>
      <c r="L111" s="27">
        <v>83.37</v>
      </c>
      <c r="M111" s="47"/>
      <c r="N111" s="27">
        <f>ROUND((J111-L111),5)</f>
        <v>-83.37</v>
      </c>
      <c r="O111" s="47"/>
      <c r="P111" s="52">
        <f>ROUND(IF(L111=0, IF(J111=0, 0, 1), J111/L111),5)</f>
        <v>0</v>
      </c>
      <c r="Q111" s="47"/>
      <c r="R111" s="27">
        <f>J111</f>
        <v>0</v>
      </c>
      <c r="S111" s="47"/>
      <c r="T111" s="27">
        <f>L111</f>
        <v>83.37</v>
      </c>
      <c r="U111" s="47"/>
      <c r="V111" s="27">
        <f>ROUND((R111-T111),5)</f>
        <v>-83.37</v>
      </c>
      <c r="W111" s="47"/>
      <c r="X111" s="52">
        <f>ROUND(IF(T111=0, IF(R111=0, 0, 1), R111/T111),5)</f>
        <v>0</v>
      </c>
    </row>
    <row r="112" spans="1:24" x14ac:dyDescent="0.25">
      <c r="A112" s="20"/>
      <c r="B112" s="20"/>
      <c r="C112" s="20"/>
      <c r="D112" s="20"/>
      <c r="E112" s="20" t="s">
        <v>391</v>
      </c>
      <c r="F112" s="20"/>
      <c r="G112" s="20"/>
      <c r="H112" s="20"/>
      <c r="I112" s="20"/>
      <c r="J112" s="21">
        <f>ROUND(SUM(J109:J111),5)</f>
        <v>0</v>
      </c>
      <c r="K112" s="47"/>
      <c r="L112" s="21">
        <f>ROUND(SUM(L109:L111),5)</f>
        <v>503.37</v>
      </c>
      <c r="M112" s="47"/>
      <c r="N112" s="21">
        <f>ROUND((J112-L112),5)</f>
        <v>-503.37</v>
      </c>
      <c r="O112" s="47"/>
      <c r="P112" s="48">
        <f>ROUND(IF(L112=0, IF(J112=0, 0, 1), J112/L112),5)</f>
        <v>0</v>
      </c>
      <c r="Q112" s="47"/>
      <c r="R112" s="21">
        <f>J112</f>
        <v>0</v>
      </c>
      <c r="S112" s="47"/>
      <c r="T112" s="21">
        <f>L112</f>
        <v>503.37</v>
      </c>
      <c r="U112" s="47"/>
      <c r="V112" s="21">
        <f>ROUND((R112-T112),5)</f>
        <v>-503.37</v>
      </c>
      <c r="W112" s="47"/>
      <c r="X112" s="48">
        <f>ROUND(IF(T112=0, IF(R112=0, 0, 1), R112/T112),5)</f>
        <v>0</v>
      </c>
    </row>
    <row r="113" spans="1:24" x14ac:dyDescent="0.25">
      <c r="A113" s="20"/>
      <c r="B113" s="20"/>
      <c r="C113" s="20"/>
      <c r="D113" s="20"/>
      <c r="E113" s="20" t="s">
        <v>392</v>
      </c>
      <c r="F113" s="20"/>
      <c r="G113" s="20"/>
      <c r="H113" s="20"/>
      <c r="I113" s="20"/>
      <c r="J113" s="21"/>
      <c r="K113" s="47"/>
      <c r="L113" s="21"/>
      <c r="M113" s="47"/>
      <c r="N113" s="21"/>
      <c r="O113" s="47"/>
      <c r="P113" s="48"/>
      <c r="Q113" s="47"/>
      <c r="R113" s="21"/>
      <c r="S113" s="47"/>
      <c r="T113" s="21"/>
      <c r="U113" s="47"/>
      <c r="V113" s="21"/>
      <c r="W113" s="47"/>
      <c r="X113" s="48"/>
    </row>
    <row r="114" spans="1:24" x14ac:dyDescent="0.25">
      <c r="A114" s="20"/>
      <c r="B114" s="20"/>
      <c r="C114" s="20"/>
      <c r="D114" s="20"/>
      <c r="E114" s="20"/>
      <c r="F114" s="20" t="s">
        <v>393</v>
      </c>
      <c r="G114" s="20"/>
      <c r="H114" s="20"/>
      <c r="I114" s="20"/>
      <c r="J114" s="21">
        <v>0</v>
      </c>
      <c r="K114" s="47"/>
      <c r="L114" s="21">
        <v>0</v>
      </c>
      <c r="M114" s="47"/>
      <c r="N114" s="21">
        <f t="shared" ref="N114:N119" si="46">ROUND((J114-L114),5)</f>
        <v>0</v>
      </c>
      <c r="O114" s="47"/>
      <c r="P114" s="48">
        <f t="shared" ref="P114:P119" si="47">ROUND(IF(L114=0, IF(J114=0, 0, 1), J114/L114),5)</f>
        <v>0</v>
      </c>
      <c r="Q114" s="47"/>
      <c r="R114" s="21">
        <f t="shared" ref="R114:R119" si="48">J114</f>
        <v>0</v>
      </c>
      <c r="S114" s="47"/>
      <c r="T114" s="21">
        <f t="shared" ref="T114:T119" si="49">L114</f>
        <v>0</v>
      </c>
      <c r="U114" s="47"/>
      <c r="V114" s="21">
        <f t="shared" ref="V114:V119" si="50">ROUND((R114-T114),5)</f>
        <v>0</v>
      </c>
      <c r="W114" s="47"/>
      <c r="X114" s="48">
        <f t="shared" ref="X114:X119" si="51">ROUND(IF(T114=0, IF(R114=0, 0, 1), R114/T114),5)</f>
        <v>0</v>
      </c>
    </row>
    <row r="115" spans="1:24" x14ac:dyDescent="0.25">
      <c r="A115" s="20"/>
      <c r="B115" s="20"/>
      <c r="C115" s="20"/>
      <c r="D115" s="20"/>
      <c r="E115" s="20"/>
      <c r="F115" s="20" t="s">
        <v>59</v>
      </c>
      <c r="G115" s="20"/>
      <c r="H115" s="20"/>
      <c r="I115" s="20"/>
      <c r="J115" s="21">
        <v>0</v>
      </c>
      <c r="K115" s="47"/>
      <c r="L115" s="21">
        <v>185</v>
      </c>
      <c r="M115" s="47"/>
      <c r="N115" s="21">
        <f t="shared" si="46"/>
        <v>-185</v>
      </c>
      <c r="O115" s="47"/>
      <c r="P115" s="48">
        <f t="shared" si="47"/>
        <v>0</v>
      </c>
      <c r="Q115" s="47"/>
      <c r="R115" s="21">
        <f t="shared" si="48"/>
        <v>0</v>
      </c>
      <c r="S115" s="47"/>
      <c r="T115" s="21">
        <f t="shared" si="49"/>
        <v>185</v>
      </c>
      <c r="U115" s="47"/>
      <c r="V115" s="21">
        <f t="shared" si="50"/>
        <v>-185</v>
      </c>
      <c r="W115" s="47"/>
      <c r="X115" s="48">
        <f t="shared" si="51"/>
        <v>0</v>
      </c>
    </row>
    <row r="116" spans="1:24" x14ac:dyDescent="0.25">
      <c r="A116" s="20"/>
      <c r="B116" s="20"/>
      <c r="C116" s="20"/>
      <c r="D116" s="20"/>
      <c r="E116" s="20"/>
      <c r="F116" s="20" t="s">
        <v>394</v>
      </c>
      <c r="G116" s="20"/>
      <c r="H116" s="20"/>
      <c r="I116" s="20"/>
      <c r="J116" s="21">
        <v>497</v>
      </c>
      <c r="K116" s="47"/>
      <c r="L116" s="21">
        <v>500</v>
      </c>
      <c r="M116" s="47"/>
      <c r="N116" s="21">
        <f t="shared" si="46"/>
        <v>-3</v>
      </c>
      <c r="O116" s="47"/>
      <c r="P116" s="48">
        <f t="shared" si="47"/>
        <v>0.99399999999999999</v>
      </c>
      <c r="Q116" s="47"/>
      <c r="R116" s="21">
        <f t="shared" si="48"/>
        <v>497</v>
      </c>
      <c r="S116" s="47"/>
      <c r="T116" s="21">
        <f t="shared" si="49"/>
        <v>500</v>
      </c>
      <c r="U116" s="47"/>
      <c r="V116" s="21">
        <f t="shared" si="50"/>
        <v>-3</v>
      </c>
      <c r="W116" s="47"/>
      <c r="X116" s="48">
        <f t="shared" si="51"/>
        <v>0.99399999999999999</v>
      </c>
    </row>
    <row r="117" spans="1:24" x14ac:dyDescent="0.25">
      <c r="A117" s="20"/>
      <c r="B117" s="20"/>
      <c r="C117" s="20"/>
      <c r="D117" s="20"/>
      <c r="E117" s="20"/>
      <c r="F117" s="20" t="s">
        <v>395</v>
      </c>
      <c r="G117" s="20"/>
      <c r="H117" s="20"/>
      <c r="I117" s="20"/>
      <c r="J117" s="21">
        <v>20.41</v>
      </c>
      <c r="K117" s="47"/>
      <c r="L117" s="21">
        <v>150</v>
      </c>
      <c r="M117" s="47"/>
      <c r="N117" s="21">
        <f t="shared" si="46"/>
        <v>-129.59</v>
      </c>
      <c r="O117" s="47"/>
      <c r="P117" s="48">
        <f t="shared" si="47"/>
        <v>0.13607</v>
      </c>
      <c r="Q117" s="47"/>
      <c r="R117" s="21">
        <f t="shared" si="48"/>
        <v>20.41</v>
      </c>
      <c r="S117" s="47"/>
      <c r="T117" s="21">
        <f t="shared" si="49"/>
        <v>150</v>
      </c>
      <c r="U117" s="47"/>
      <c r="V117" s="21">
        <f t="shared" si="50"/>
        <v>-129.59</v>
      </c>
      <c r="W117" s="47"/>
      <c r="X117" s="48">
        <f t="shared" si="51"/>
        <v>0.13607</v>
      </c>
    </row>
    <row r="118" spans="1:24" ht="15.75" thickBot="1" x14ac:dyDescent="0.3">
      <c r="A118" s="20"/>
      <c r="B118" s="20"/>
      <c r="C118" s="20"/>
      <c r="D118" s="20"/>
      <c r="E118" s="20"/>
      <c r="F118" s="20" t="s">
        <v>396</v>
      </c>
      <c r="G118" s="20"/>
      <c r="H118" s="20"/>
      <c r="I118" s="20"/>
      <c r="J118" s="27">
        <v>0</v>
      </c>
      <c r="K118" s="47"/>
      <c r="L118" s="27">
        <v>0</v>
      </c>
      <c r="M118" s="47"/>
      <c r="N118" s="27">
        <f t="shared" si="46"/>
        <v>0</v>
      </c>
      <c r="O118" s="47"/>
      <c r="P118" s="52">
        <f t="shared" si="47"/>
        <v>0</v>
      </c>
      <c r="Q118" s="47"/>
      <c r="R118" s="27">
        <f t="shared" si="48"/>
        <v>0</v>
      </c>
      <c r="S118" s="47"/>
      <c r="T118" s="27">
        <f t="shared" si="49"/>
        <v>0</v>
      </c>
      <c r="U118" s="47"/>
      <c r="V118" s="27">
        <f t="shared" si="50"/>
        <v>0</v>
      </c>
      <c r="W118" s="47"/>
      <c r="X118" s="52">
        <f t="shared" si="51"/>
        <v>0</v>
      </c>
    </row>
    <row r="119" spans="1:24" x14ac:dyDescent="0.25">
      <c r="A119" s="20"/>
      <c r="B119" s="20"/>
      <c r="C119" s="20"/>
      <c r="D119" s="20"/>
      <c r="E119" s="20" t="s">
        <v>397</v>
      </c>
      <c r="F119" s="20"/>
      <c r="G119" s="20"/>
      <c r="H119" s="20"/>
      <c r="I119" s="20"/>
      <c r="J119" s="21">
        <f>ROUND(SUM(J113:J118),5)</f>
        <v>517.41</v>
      </c>
      <c r="K119" s="47"/>
      <c r="L119" s="21">
        <f>ROUND(SUM(L113:L118),5)</f>
        <v>835</v>
      </c>
      <c r="M119" s="47"/>
      <c r="N119" s="21">
        <f t="shared" si="46"/>
        <v>-317.58999999999997</v>
      </c>
      <c r="O119" s="47"/>
      <c r="P119" s="48">
        <f t="shared" si="47"/>
        <v>0.61965000000000003</v>
      </c>
      <c r="Q119" s="47"/>
      <c r="R119" s="21">
        <f t="shared" si="48"/>
        <v>517.41</v>
      </c>
      <c r="S119" s="47"/>
      <c r="T119" s="21">
        <f t="shared" si="49"/>
        <v>835</v>
      </c>
      <c r="U119" s="47"/>
      <c r="V119" s="21">
        <f t="shared" si="50"/>
        <v>-317.58999999999997</v>
      </c>
      <c r="W119" s="47"/>
      <c r="X119" s="48">
        <f t="shared" si="51"/>
        <v>0.61965000000000003</v>
      </c>
    </row>
    <row r="120" spans="1:24" x14ac:dyDescent="0.25">
      <c r="A120" s="20"/>
      <c r="B120" s="20"/>
      <c r="C120" s="20"/>
      <c r="D120" s="20"/>
      <c r="E120" s="20" t="s">
        <v>398</v>
      </c>
      <c r="F120" s="20"/>
      <c r="G120" s="20"/>
      <c r="H120" s="20"/>
      <c r="I120" s="20"/>
      <c r="J120" s="21"/>
      <c r="K120" s="47"/>
      <c r="L120" s="21"/>
      <c r="M120" s="47"/>
      <c r="N120" s="21"/>
      <c r="O120" s="47"/>
      <c r="P120" s="48"/>
      <c r="Q120" s="47"/>
      <c r="R120" s="21"/>
      <c r="S120" s="47"/>
      <c r="T120" s="21"/>
      <c r="U120" s="47"/>
      <c r="V120" s="21"/>
      <c r="W120" s="47"/>
      <c r="X120" s="48"/>
    </row>
    <row r="121" spans="1:24" x14ac:dyDescent="0.25">
      <c r="A121" s="20"/>
      <c r="B121" s="20"/>
      <c r="C121" s="20"/>
      <c r="D121" s="20"/>
      <c r="E121" s="20"/>
      <c r="F121" s="20" t="s">
        <v>399</v>
      </c>
      <c r="G121" s="20"/>
      <c r="H121" s="20"/>
      <c r="I121" s="20"/>
      <c r="J121" s="21"/>
      <c r="K121" s="47"/>
      <c r="L121" s="21"/>
      <c r="M121" s="47"/>
      <c r="N121" s="21"/>
      <c r="O121" s="47"/>
      <c r="P121" s="48"/>
      <c r="Q121" s="47"/>
      <c r="R121" s="21"/>
      <c r="S121" s="47"/>
      <c r="T121" s="21"/>
      <c r="U121" s="47"/>
      <c r="V121" s="21"/>
      <c r="W121" s="47"/>
      <c r="X121" s="48"/>
    </row>
    <row r="122" spans="1:24" x14ac:dyDescent="0.25">
      <c r="A122" s="20"/>
      <c r="B122" s="20"/>
      <c r="C122" s="20"/>
      <c r="D122" s="20"/>
      <c r="E122" s="20"/>
      <c r="F122" s="20"/>
      <c r="G122" s="20" t="s">
        <v>400</v>
      </c>
      <c r="H122" s="20"/>
      <c r="I122" s="20"/>
      <c r="J122" s="21">
        <v>0</v>
      </c>
      <c r="K122" s="47"/>
      <c r="L122" s="21">
        <v>5000</v>
      </c>
      <c r="M122" s="47"/>
      <c r="N122" s="21">
        <f>ROUND((J122-L122),5)</f>
        <v>-5000</v>
      </c>
      <c r="O122" s="47"/>
      <c r="P122" s="48">
        <f>ROUND(IF(L122=0, IF(J122=0, 0, 1), J122/L122),5)</f>
        <v>0</v>
      </c>
      <c r="Q122" s="47"/>
      <c r="R122" s="21">
        <f t="shared" ref="R122:R133" si="52">J122</f>
        <v>0</v>
      </c>
      <c r="S122" s="47"/>
      <c r="T122" s="21">
        <f t="shared" ref="T122:T133" si="53">L122</f>
        <v>5000</v>
      </c>
      <c r="U122" s="47"/>
      <c r="V122" s="21">
        <f t="shared" ref="V122:V133" si="54">ROUND((R122-T122),5)</f>
        <v>-5000</v>
      </c>
      <c r="W122" s="47"/>
      <c r="X122" s="48">
        <f t="shared" ref="X122:X133" si="55">ROUND(IF(T122=0, IF(R122=0, 0, 1), R122/T122),5)</f>
        <v>0</v>
      </c>
    </row>
    <row r="123" spans="1:24" x14ac:dyDescent="0.25">
      <c r="A123" s="20"/>
      <c r="B123" s="20"/>
      <c r="C123" s="20"/>
      <c r="D123" s="20"/>
      <c r="E123" s="20"/>
      <c r="F123" s="20"/>
      <c r="G123" s="20" t="s">
        <v>55</v>
      </c>
      <c r="H123" s="20"/>
      <c r="I123" s="20"/>
      <c r="J123" s="21">
        <v>59</v>
      </c>
      <c r="K123" s="47"/>
      <c r="L123" s="21"/>
      <c r="M123" s="47"/>
      <c r="N123" s="21"/>
      <c r="O123" s="47"/>
      <c r="P123" s="48"/>
      <c r="Q123" s="47"/>
      <c r="R123" s="21">
        <f t="shared" si="52"/>
        <v>59</v>
      </c>
      <c r="S123" s="47"/>
      <c r="T123" s="21">
        <f t="shared" si="53"/>
        <v>0</v>
      </c>
      <c r="U123" s="47"/>
      <c r="V123" s="21">
        <f t="shared" si="54"/>
        <v>59</v>
      </c>
      <c r="W123" s="47"/>
      <c r="X123" s="48">
        <f t="shared" si="55"/>
        <v>1</v>
      </c>
    </row>
    <row r="124" spans="1:24" x14ac:dyDescent="0.25">
      <c r="A124" s="20"/>
      <c r="B124" s="20"/>
      <c r="C124" s="20"/>
      <c r="D124" s="20"/>
      <c r="E124" s="20"/>
      <c r="F124" s="20"/>
      <c r="G124" s="20" t="s">
        <v>401</v>
      </c>
      <c r="H124" s="20"/>
      <c r="I124" s="20"/>
      <c r="J124" s="21">
        <v>0</v>
      </c>
      <c r="K124" s="47"/>
      <c r="L124" s="21">
        <v>815</v>
      </c>
      <c r="M124" s="47"/>
      <c r="N124" s="21">
        <f t="shared" ref="N124:N133" si="56">ROUND((J124-L124),5)</f>
        <v>-815</v>
      </c>
      <c r="O124" s="47"/>
      <c r="P124" s="48">
        <f t="shared" ref="P124:P133" si="57">ROUND(IF(L124=0, IF(J124=0, 0, 1), J124/L124),5)</f>
        <v>0</v>
      </c>
      <c r="Q124" s="47"/>
      <c r="R124" s="21">
        <f t="shared" si="52"/>
        <v>0</v>
      </c>
      <c r="S124" s="47"/>
      <c r="T124" s="21">
        <f t="shared" si="53"/>
        <v>815</v>
      </c>
      <c r="U124" s="47"/>
      <c r="V124" s="21">
        <f t="shared" si="54"/>
        <v>-815</v>
      </c>
      <c r="W124" s="47"/>
      <c r="X124" s="48">
        <f t="shared" si="55"/>
        <v>0</v>
      </c>
    </row>
    <row r="125" spans="1:24" x14ac:dyDescent="0.25">
      <c r="A125" s="20"/>
      <c r="B125" s="20"/>
      <c r="C125" s="20"/>
      <c r="D125" s="20"/>
      <c r="E125" s="20"/>
      <c r="F125" s="20"/>
      <c r="G125" s="20" t="s">
        <v>402</v>
      </c>
      <c r="H125" s="20"/>
      <c r="I125" s="20"/>
      <c r="J125" s="21">
        <v>0</v>
      </c>
      <c r="K125" s="47"/>
      <c r="L125" s="21">
        <v>2083.37</v>
      </c>
      <c r="M125" s="47"/>
      <c r="N125" s="21">
        <f t="shared" si="56"/>
        <v>-2083.37</v>
      </c>
      <c r="O125" s="47"/>
      <c r="P125" s="48">
        <f t="shared" si="57"/>
        <v>0</v>
      </c>
      <c r="Q125" s="47"/>
      <c r="R125" s="21">
        <f t="shared" si="52"/>
        <v>0</v>
      </c>
      <c r="S125" s="47"/>
      <c r="T125" s="21">
        <f t="shared" si="53"/>
        <v>2083.37</v>
      </c>
      <c r="U125" s="47"/>
      <c r="V125" s="21">
        <f t="shared" si="54"/>
        <v>-2083.37</v>
      </c>
      <c r="W125" s="47"/>
      <c r="X125" s="48">
        <f t="shared" si="55"/>
        <v>0</v>
      </c>
    </row>
    <row r="126" spans="1:24" x14ac:dyDescent="0.25">
      <c r="A126" s="20"/>
      <c r="B126" s="20"/>
      <c r="C126" s="20"/>
      <c r="D126" s="20"/>
      <c r="E126" s="20"/>
      <c r="F126" s="20"/>
      <c r="G126" s="20" t="s">
        <v>403</v>
      </c>
      <c r="H126" s="20"/>
      <c r="I126" s="20"/>
      <c r="J126" s="21">
        <v>0</v>
      </c>
      <c r="K126" s="47"/>
      <c r="L126" s="21">
        <v>3000</v>
      </c>
      <c r="M126" s="47"/>
      <c r="N126" s="21">
        <f t="shared" si="56"/>
        <v>-3000</v>
      </c>
      <c r="O126" s="47"/>
      <c r="P126" s="48">
        <f t="shared" si="57"/>
        <v>0</v>
      </c>
      <c r="Q126" s="47"/>
      <c r="R126" s="21">
        <f t="shared" si="52"/>
        <v>0</v>
      </c>
      <c r="S126" s="47"/>
      <c r="T126" s="21">
        <f t="shared" si="53"/>
        <v>3000</v>
      </c>
      <c r="U126" s="47"/>
      <c r="V126" s="21">
        <f t="shared" si="54"/>
        <v>-3000</v>
      </c>
      <c r="W126" s="47"/>
      <c r="X126" s="48">
        <f t="shared" si="55"/>
        <v>0</v>
      </c>
    </row>
    <row r="127" spans="1:24" x14ac:dyDescent="0.25">
      <c r="A127" s="20"/>
      <c r="B127" s="20"/>
      <c r="C127" s="20"/>
      <c r="D127" s="20"/>
      <c r="E127" s="20"/>
      <c r="F127" s="20"/>
      <c r="G127" s="20" t="s">
        <v>404</v>
      </c>
      <c r="H127" s="20"/>
      <c r="I127" s="20"/>
      <c r="J127" s="21">
        <v>0</v>
      </c>
      <c r="K127" s="47"/>
      <c r="L127" s="21">
        <v>200</v>
      </c>
      <c r="M127" s="47"/>
      <c r="N127" s="21">
        <f t="shared" si="56"/>
        <v>-200</v>
      </c>
      <c r="O127" s="47"/>
      <c r="P127" s="48">
        <f t="shared" si="57"/>
        <v>0</v>
      </c>
      <c r="Q127" s="47"/>
      <c r="R127" s="21">
        <f t="shared" si="52"/>
        <v>0</v>
      </c>
      <c r="S127" s="47"/>
      <c r="T127" s="21">
        <f t="shared" si="53"/>
        <v>200</v>
      </c>
      <c r="U127" s="47"/>
      <c r="V127" s="21">
        <f t="shared" si="54"/>
        <v>-200</v>
      </c>
      <c r="W127" s="47"/>
      <c r="X127" s="48">
        <f t="shared" si="55"/>
        <v>0</v>
      </c>
    </row>
    <row r="128" spans="1:24" x14ac:dyDescent="0.25">
      <c r="A128" s="20"/>
      <c r="B128" s="20"/>
      <c r="C128" s="20"/>
      <c r="D128" s="20"/>
      <c r="E128" s="20"/>
      <c r="F128" s="20"/>
      <c r="G128" s="20" t="s">
        <v>405</v>
      </c>
      <c r="H128" s="20"/>
      <c r="I128" s="20"/>
      <c r="J128" s="21">
        <v>345.89</v>
      </c>
      <c r="K128" s="47"/>
      <c r="L128" s="21">
        <v>600</v>
      </c>
      <c r="M128" s="47"/>
      <c r="N128" s="21">
        <f t="shared" si="56"/>
        <v>-254.11</v>
      </c>
      <c r="O128" s="47"/>
      <c r="P128" s="48">
        <f t="shared" si="57"/>
        <v>0.57647999999999999</v>
      </c>
      <c r="Q128" s="47"/>
      <c r="R128" s="21">
        <f t="shared" si="52"/>
        <v>345.89</v>
      </c>
      <c r="S128" s="47"/>
      <c r="T128" s="21">
        <f t="shared" si="53"/>
        <v>600</v>
      </c>
      <c r="U128" s="47"/>
      <c r="V128" s="21">
        <f t="shared" si="54"/>
        <v>-254.11</v>
      </c>
      <c r="W128" s="47"/>
      <c r="X128" s="48">
        <f t="shared" si="55"/>
        <v>0.57647999999999999</v>
      </c>
    </row>
    <row r="129" spans="1:24" x14ac:dyDescent="0.25">
      <c r="A129" s="20"/>
      <c r="B129" s="20"/>
      <c r="C129" s="20"/>
      <c r="D129" s="20"/>
      <c r="E129" s="20"/>
      <c r="F129" s="20"/>
      <c r="G129" s="20" t="s">
        <v>406</v>
      </c>
      <c r="H129" s="20"/>
      <c r="I129" s="20"/>
      <c r="J129" s="21">
        <v>0</v>
      </c>
      <c r="K129" s="47"/>
      <c r="L129" s="21">
        <v>435</v>
      </c>
      <c r="M129" s="47"/>
      <c r="N129" s="21">
        <f t="shared" si="56"/>
        <v>-435</v>
      </c>
      <c r="O129" s="47"/>
      <c r="P129" s="48">
        <f t="shared" si="57"/>
        <v>0</v>
      </c>
      <c r="Q129" s="47"/>
      <c r="R129" s="21">
        <f t="shared" si="52"/>
        <v>0</v>
      </c>
      <c r="S129" s="47"/>
      <c r="T129" s="21">
        <f t="shared" si="53"/>
        <v>435</v>
      </c>
      <c r="U129" s="47"/>
      <c r="V129" s="21">
        <f t="shared" si="54"/>
        <v>-435</v>
      </c>
      <c r="W129" s="47"/>
      <c r="X129" s="48">
        <f t="shared" si="55"/>
        <v>0</v>
      </c>
    </row>
    <row r="130" spans="1:24" ht="15.75" thickBot="1" x14ac:dyDescent="0.3">
      <c r="A130" s="20"/>
      <c r="B130" s="20"/>
      <c r="C130" s="20"/>
      <c r="D130" s="20"/>
      <c r="E130" s="20"/>
      <c r="F130" s="20"/>
      <c r="G130" s="20" t="s">
        <v>407</v>
      </c>
      <c r="H130" s="20"/>
      <c r="I130" s="20"/>
      <c r="J130" s="27">
        <v>0</v>
      </c>
      <c r="K130" s="47"/>
      <c r="L130" s="27">
        <v>500</v>
      </c>
      <c r="M130" s="47"/>
      <c r="N130" s="27">
        <f t="shared" si="56"/>
        <v>-500</v>
      </c>
      <c r="O130" s="47"/>
      <c r="P130" s="52">
        <f t="shared" si="57"/>
        <v>0</v>
      </c>
      <c r="Q130" s="47"/>
      <c r="R130" s="27">
        <f t="shared" si="52"/>
        <v>0</v>
      </c>
      <c r="S130" s="47"/>
      <c r="T130" s="27">
        <f t="shared" si="53"/>
        <v>500</v>
      </c>
      <c r="U130" s="47"/>
      <c r="V130" s="27">
        <f t="shared" si="54"/>
        <v>-500</v>
      </c>
      <c r="W130" s="47"/>
      <c r="X130" s="52">
        <f t="shared" si="55"/>
        <v>0</v>
      </c>
    </row>
    <row r="131" spans="1:24" x14ac:dyDescent="0.25">
      <c r="A131" s="20"/>
      <c r="B131" s="20"/>
      <c r="C131" s="20"/>
      <c r="D131" s="20"/>
      <c r="E131" s="20"/>
      <c r="F131" s="20" t="s">
        <v>408</v>
      </c>
      <c r="G131" s="20"/>
      <c r="H131" s="20"/>
      <c r="I131" s="20"/>
      <c r="J131" s="21">
        <f>ROUND(SUM(J121:J130),5)</f>
        <v>404.89</v>
      </c>
      <c r="K131" s="47"/>
      <c r="L131" s="21">
        <f>ROUND(SUM(L121:L130),5)</f>
        <v>12633.37</v>
      </c>
      <c r="M131" s="47"/>
      <c r="N131" s="21">
        <f t="shared" si="56"/>
        <v>-12228.48</v>
      </c>
      <c r="O131" s="47"/>
      <c r="P131" s="48">
        <f t="shared" si="57"/>
        <v>3.2050000000000002E-2</v>
      </c>
      <c r="Q131" s="47"/>
      <c r="R131" s="21">
        <f t="shared" si="52"/>
        <v>404.89</v>
      </c>
      <c r="S131" s="47"/>
      <c r="T131" s="21">
        <f t="shared" si="53"/>
        <v>12633.37</v>
      </c>
      <c r="U131" s="47"/>
      <c r="V131" s="21">
        <f t="shared" si="54"/>
        <v>-12228.48</v>
      </c>
      <c r="W131" s="47"/>
      <c r="X131" s="48">
        <f t="shared" si="55"/>
        <v>3.2050000000000002E-2</v>
      </c>
    </row>
    <row r="132" spans="1:24" x14ac:dyDescent="0.25">
      <c r="A132" s="20"/>
      <c r="B132" s="20"/>
      <c r="C132" s="20"/>
      <c r="D132" s="20"/>
      <c r="E132" s="20"/>
      <c r="F132" s="20" t="s">
        <v>409</v>
      </c>
      <c r="G132" s="20"/>
      <c r="H132" s="20"/>
      <c r="I132" s="20"/>
      <c r="J132" s="21">
        <v>0</v>
      </c>
      <c r="K132" s="47"/>
      <c r="L132" s="21">
        <v>200</v>
      </c>
      <c r="M132" s="47"/>
      <c r="N132" s="21">
        <f t="shared" si="56"/>
        <v>-200</v>
      </c>
      <c r="O132" s="47"/>
      <c r="P132" s="48">
        <f t="shared" si="57"/>
        <v>0</v>
      </c>
      <c r="Q132" s="47"/>
      <c r="R132" s="21">
        <f t="shared" si="52"/>
        <v>0</v>
      </c>
      <c r="S132" s="47"/>
      <c r="T132" s="21">
        <f t="shared" si="53"/>
        <v>200</v>
      </c>
      <c r="U132" s="47"/>
      <c r="V132" s="21">
        <f t="shared" si="54"/>
        <v>-200</v>
      </c>
      <c r="W132" s="47"/>
      <c r="X132" s="48">
        <f t="shared" si="55"/>
        <v>0</v>
      </c>
    </row>
    <row r="133" spans="1:24" x14ac:dyDescent="0.25">
      <c r="A133" s="20"/>
      <c r="B133" s="20"/>
      <c r="C133" s="20"/>
      <c r="D133" s="20"/>
      <c r="E133" s="20"/>
      <c r="F133" s="20" t="s">
        <v>410</v>
      </c>
      <c r="G133" s="20"/>
      <c r="H133" s="20"/>
      <c r="I133" s="20"/>
      <c r="J133" s="21">
        <v>0</v>
      </c>
      <c r="K133" s="47"/>
      <c r="L133" s="21">
        <v>450</v>
      </c>
      <c r="M133" s="47"/>
      <c r="N133" s="21">
        <f t="shared" si="56"/>
        <v>-450</v>
      </c>
      <c r="O133" s="47"/>
      <c r="P133" s="48">
        <f t="shared" si="57"/>
        <v>0</v>
      </c>
      <c r="Q133" s="47"/>
      <c r="R133" s="21">
        <f t="shared" si="52"/>
        <v>0</v>
      </c>
      <c r="S133" s="47"/>
      <c r="T133" s="21">
        <f t="shared" si="53"/>
        <v>450</v>
      </c>
      <c r="U133" s="47"/>
      <c r="V133" s="21">
        <f t="shared" si="54"/>
        <v>-450</v>
      </c>
      <c r="W133" s="47"/>
      <c r="X133" s="48">
        <f t="shared" si="55"/>
        <v>0</v>
      </c>
    </row>
    <row r="134" spans="1:24" x14ac:dyDescent="0.25">
      <c r="A134" s="20"/>
      <c r="B134" s="20"/>
      <c r="C134" s="20"/>
      <c r="D134" s="20"/>
      <c r="E134" s="20"/>
      <c r="F134" s="20" t="s">
        <v>411</v>
      </c>
      <c r="G134" s="20"/>
      <c r="H134" s="20"/>
      <c r="I134" s="20"/>
      <c r="J134" s="21"/>
      <c r="K134" s="47"/>
      <c r="L134" s="21"/>
      <c r="M134" s="47"/>
      <c r="N134" s="21"/>
      <c r="O134" s="47"/>
      <c r="P134" s="48"/>
      <c r="Q134" s="47"/>
      <c r="R134" s="21"/>
      <c r="S134" s="47"/>
      <c r="T134" s="21"/>
      <c r="U134" s="47"/>
      <c r="V134" s="21"/>
      <c r="W134" s="47"/>
      <c r="X134" s="48"/>
    </row>
    <row r="135" spans="1:24" x14ac:dyDescent="0.25">
      <c r="A135" s="20"/>
      <c r="B135" s="20"/>
      <c r="C135" s="20"/>
      <c r="D135" s="20"/>
      <c r="E135" s="20"/>
      <c r="F135" s="20"/>
      <c r="G135" s="20" t="s">
        <v>412</v>
      </c>
      <c r="H135" s="20"/>
      <c r="I135" s="20"/>
      <c r="J135" s="21">
        <v>7860.66</v>
      </c>
      <c r="K135" s="47"/>
      <c r="L135" s="21"/>
      <c r="M135" s="47"/>
      <c r="N135" s="21"/>
      <c r="O135" s="47"/>
      <c r="P135" s="48"/>
      <c r="Q135" s="47"/>
      <c r="R135" s="21">
        <f t="shared" ref="R135:R142" si="58">J135</f>
        <v>7860.66</v>
      </c>
      <c r="S135" s="47"/>
      <c r="T135" s="21">
        <f t="shared" ref="T135:T142" si="59">L135</f>
        <v>0</v>
      </c>
      <c r="U135" s="47"/>
      <c r="V135" s="21">
        <f t="shared" ref="V135:V142" si="60">ROUND((R135-T135),5)</f>
        <v>7860.66</v>
      </c>
      <c r="W135" s="47"/>
      <c r="X135" s="48">
        <f t="shared" ref="X135:X142" si="61">ROUND(IF(T135=0, IF(R135=0, 0, 1), R135/T135),5)</f>
        <v>1</v>
      </c>
    </row>
    <row r="136" spans="1:24" x14ac:dyDescent="0.25">
      <c r="A136" s="20"/>
      <c r="B136" s="20"/>
      <c r="C136" s="20"/>
      <c r="D136" s="20"/>
      <c r="E136" s="20"/>
      <c r="F136" s="20"/>
      <c r="G136" s="20" t="s">
        <v>413</v>
      </c>
      <c r="H136" s="20"/>
      <c r="I136" s="20"/>
      <c r="J136" s="21">
        <v>636.04</v>
      </c>
      <c r="K136" s="47"/>
      <c r="L136" s="21"/>
      <c r="M136" s="47"/>
      <c r="N136" s="21"/>
      <c r="O136" s="47"/>
      <c r="P136" s="48"/>
      <c r="Q136" s="47"/>
      <c r="R136" s="21">
        <f t="shared" si="58"/>
        <v>636.04</v>
      </c>
      <c r="S136" s="47"/>
      <c r="T136" s="21">
        <f t="shared" si="59"/>
        <v>0</v>
      </c>
      <c r="U136" s="47"/>
      <c r="V136" s="21">
        <f t="shared" si="60"/>
        <v>636.04</v>
      </c>
      <c r="W136" s="47"/>
      <c r="X136" s="48">
        <f t="shared" si="61"/>
        <v>1</v>
      </c>
    </row>
    <row r="137" spans="1:24" x14ac:dyDescent="0.25">
      <c r="A137" s="20"/>
      <c r="B137" s="20"/>
      <c r="C137" s="20"/>
      <c r="D137" s="20"/>
      <c r="E137" s="20"/>
      <c r="F137" s="20"/>
      <c r="G137" s="20" t="s">
        <v>414</v>
      </c>
      <c r="H137" s="20"/>
      <c r="I137" s="20"/>
      <c r="J137" s="21">
        <v>74.61</v>
      </c>
      <c r="K137" s="47"/>
      <c r="L137" s="21"/>
      <c r="M137" s="47"/>
      <c r="N137" s="21"/>
      <c r="O137" s="47"/>
      <c r="P137" s="48"/>
      <c r="Q137" s="47"/>
      <c r="R137" s="21">
        <f t="shared" si="58"/>
        <v>74.61</v>
      </c>
      <c r="S137" s="47"/>
      <c r="T137" s="21">
        <f t="shared" si="59"/>
        <v>0</v>
      </c>
      <c r="U137" s="47"/>
      <c r="V137" s="21">
        <f t="shared" si="60"/>
        <v>74.61</v>
      </c>
      <c r="W137" s="47"/>
      <c r="X137" s="48">
        <f t="shared" si="61"/>
        <v>1</v>
      </c>
    </row>
    <row r="138" spans="1:24" x14ac:dyDescent="0.25">
      <c r="A138" s="20"/>
      <c r="B138" s="20"/>
      <c r="C138" s="20"/>
      <c r="D138" s="20"/>
      <c r="E138" s="20"/>
      <c r="F138" s="20"/>
      <c r="G138" s="20" t="s">
        <v>415</v>
      </c>
      <c r="H138" s="20"/>
      <c r="I138" s="20"/>
      <c r="J138" s="21">
        <v>865.4</v>
      </c>
      <c r="K138" s="47"/>
      <c r="L138" s="21"/>
      <c r="M138" s="47"/>
      <c r="N138" s="21"/>
      <c r="O138" s="47"/>
      <c r="P138" s="48"/>
      <c r="Q138" s="47"/>
      <c r="R138" s="21">
        <f t="shared" si="58"/>
        <v>865.4</v>
      </c>
      <c r="S138" s="47"/>
      <c r="T138" s="21">
        <f t="shared" si="59"/>
        <v>0</v>
      </c>
      <c r="U138" s="47"/>
      <c r="V138" s="21">
        <f t="shared" si="60"/>
        <v>865.4</v>
      </c>
      <c r="W138" s="47"/>
      <c r="X138" s="48">
        <f t="shared" si="61"/>
        <v>1</v>
      </c>
    </row>
    <row r="139" spans="1:24" x14ac:dyDescent="0.25">
      <c r="A139" s="20"/>
      <c r="B139" s="20"/>
      <c r="C139" s="20"/>
      <c r="D139" s="20"/>
      <c r="E139" s="20"/>
      <c r="F139" s="20"/>
      <c r="G139" s="20" t="s">
        <v>416</v>
      </c>
      <c r="H139" s="20"/>
      <c r="I139" s="20"/>
      <c r="J139" s="21">
        <v>4158.95</v>
      </c>
      <c r="K139" s="47"/>
      <c r="L139" s="21"/>
      <c r="M139" s="47"/>
      <c r="N139" s="21"/>
      <c r="O139" s="47"/>
      <c r="P139" s="48"/>
      <c r="Q139" s="47"/>
      <c r="R139" s="21">
        <f t="shared" si="58"/>
        <v>4158.95</v>
      </c>
      <c r="S139" s="47"/>
      <c r="T139" s="21">
        <f t="shared" si="59"/>
        <v>0</v>
      </c>
      <c r="U139" s="47"/>
      <c r="V139" s="21">
        <f t="shared" si="60"/>
        <v>4158.95</v>
      </c>
      <c r="W139" s="47"/>
      <c r="X139" s="48">
        <f t="shared" si="61"/>
        <v>1</v>
      </c>
    </row>
    <row r="140" spans="1:24" ht="15.75" thickBot="1" x14ac:dyDescent="0.3">
      <c r="A140" s="20"/>
      <c r="B140" s="20"/>
      <c r="C140" s="20"/>
      <c r="D140" s="20"/>
      <c r="E140" s="20"/>
      <c r="F140" s="20"/>
      <c r="G140" s="20" t="s">
        <v>417</v>
      </c>
      <c r="H140" s="20"/>
      <c r="I140" s="20"/>
      <c r="J140" s="22">
        <v>322.33999999999997</v>
      </c>
      <c r="K140" s="47"/>
      <c r="L140" s="22">
        <v>3337</v>
      </c>
      <c r="M140" s="47"/>
      <c r="N140" s="22">
        <f>ROUND((J140-L140),5)</f>
        <v>-3014.66</v>
      </c>
      <c r="O140" s="47"/>
      <c r="P140" s="49">
        <f>ROUND(IF(L140=0, IF(J140=0, 0, 1), J140/L140),5)</f>
        <v>9.6600000000000005E-2</v>
      </c>
      <c r="Q140" s="47"/>
      <c r="R140" s="22">
        <f t="shared" si="58"/>
        <v>322.33999999999997</v>
      </c>
      <c r="S140" s="47"/>
      <c r="T140" s="22">
        <f t="shared" si="59"/>
        <v>3337</v>
      </c>
      <c r="U140" s="47"/>
      <c r="V140" s="22">
        <f t="shared" si="60"/>
        <v>-3014.66</v>
      </c>
      <c r="W140" s="47"/>
      <c r="X140" s="49">
        <f t="shared" si="61"/>
        <v>9.6600000000000005E-2</v>
      </c>
    </row>
    <row r="141" spans="1:24" ht="15.75" thickBot="1" x14ac:dyDescent="0.3">
      <c r="A141" s="20"/>
      <c r="B141" s="20"/>
      <c r="C141" s="20"/>
      <c r="D141" s="20"/>
      <c r="E141" s="20"/>
      <c r="F141" s="20" t="s">
        <v>418</v>
      </c>
      <c r="G141" s="20"/>
      <c r="H141" s="20"/>
      <c r="I141" s="20"/>
      <c r="J141" s="23">
        <f>ROUND(SUM(J134:J140),5)</f>
        <v>13918</v>
      </c>
      <c r="K141" s="47"/>
      <c r="L141" s="23">
        <f>ROUND(SUM(L134:L140),5)</f>
        <v>3337</v>
      </c>
      <c r="M141" s="47"/>
      <c r="N141" s="23">
        <f>ROUND((J141-L141),5)</f>
        <v>10581</v>
      </c>
      <c r="O141" s="47"/>
      <c r="P141" s="51">
        <f>ROUND(IF(L141=0, IF(J141=0, 0, 1), J141/L141),5)</f>
        <v>4.1708100000000004</v>
      </c>
      <c r="Q141" s="47"/>
      <c r="R141" s="23">
        <f t="shared" si="58"/>
        <v>13918</v>
      </c>
      <c r="S141" s="47"/>
      <c r="T141" s="23">
        <f t="shared" si="59"/>
        <v>3337</v>
      </c>
      <c r="U141" s="47"/>
      <c r="V141" s="23">
        <f t="shared" si="60"/>
        <v>10581</v>
      </c>
      <c r="W141" s="47"/>
      <c r="X141" s="51">
        <f t="shared" si="61"/>
        <v>4.1708100000000004</v>
      </c>
    </row>
    <row r="142" spans="1:24" x14ac:dyDescent="0.25">
      <c r="A142" s="20"/>
      <c r="B142" s="20"/>
      <c r="C142" s="20"/>
      <c r="D142" s="20"/>
      <c r="E142" s="20" t="s">
        <v>419</v>
      </c>
      <c r="F142" s="20"/>
      <c r="G142" s="20"/>
      <c r="H142" s="20"/>
      <c r="I142" s="20"/>
      <c r="J142" s="21">
        <f>ROUND(J120+SUM(J131:J133)+J141,5)</f>
        <v>14322.89</v>
      </c>
      <c r="K142" s="47"/>
      <c r="L142" s="21">
        <f>ROUND(L120+SUM(L131:L133)+L141,5)</f>
        <v>16620.37</v>
      </c>
      <c r="M142" s="47"/>
      <c r="N142" s="21">
        <f>ROUND((J142-L142),5)</f>
        <v>-2297.48</v>
      </c>
      <c r="O142" s="47"/>
      <c r="P142" s="48">
        <f>ROUND(IF(L142=0, IF(J142=0, 0, 1), J142/L142),5)</f>
        <v>0.86177000000000004</v>
      </c>
      <c r="Q142" s="47"/>
      <c r="R142" s="21">
        <f t="shared" si="58"/>
        <v>14322.89</v>
      </c>
      <c r="S142" s="47"/>
      <c r="T142" s="21">
        <f t="shared" si="59"/>
        <v>16620.37</v>
      </c>
      <c r="U142" s="47"/>
      <c r="V142" s="21">
        <f t="shared" si="60"/>
        <v>-2297.48</v>
      </c>
      <c r="W142" s="47"/>
      <c r="X142" s="48">
        <f t="shared" si="61"/>
        <v>0.86177000000000004</v>
      </c>
    </row>
    <row r="143" spans="1:24" x14ac:dyDescent="0.25">
      <c r="A143" s="20"/>
      <c r="B143" s="20"/>
      <c r="C143" s="20"/>
      <c r="D143" s="20"/>
      <c r="E143" s="20" t="s">
        <v>420</v>
      </c>
      <c r="F143" s="20"/>
      <c r="G143" s="20"/>
      <c r="H143" s="20"/>
      <c r="I143" s="20"/>
      <c r="J143" s="21"/>
      <c r="K143" s="47"/>
      <c r="L143" s="21"/>
      <c r="M143" s="47"/>
      <c r="N143" s="21"/>
      <c r="O143" s="47"/>
      <c r="P143" s="48"/>
      <c r="Q143" s="47"/>
      <c r="R143" s="21"/>
      <c r="S143" s="47"/>
      <c r="T143" s="21"/>
      <c r="U143" s="47"/>
      <c r="V143" s="21"/>
      <c r="W143" s="47"/>
      <c r="X143" s="48"/>
    </row>
    <row r="144" spans="1:24" x14ac:dyDescent="0.25">
      <c r="A144" s="20"/>
      <c r="B144" s="20"/>
      <c r="C144" s="20"/>
      <c r="D144" s="20"/>
      <c r="E144" s="20"/>
      <c r="F144" s="20" t="s">
        <v>421</v>
      </c>
      <c r="G144" s="20"/>
      <c r="H144" s="20"/>
      <c r="I144" s="20"/>
      <c r="J144" s="21">
        <v>0</v>
      </c>
      <c r="K144" s="47"/>
      <c r="L144" s="21">
        <v>65</v>
      </c>
      <c r="M144" s="47"/>
      <c r="N144" s="21">
        <f>ROUND((J144-L144),5)</f>
        <v>-65</v>
      </c>
      <c r="O144" s="47"/>
      <c r="P144" s="48">
        <f>ROUND(IF(L144=0, IF(J144=0, 0, 1), J144/L144),5)</f>
        <v>0</v>
      </c>
      <c r="Q144" s="47"/>
      <c r="R144" s="21">
        <f>J144</f>
        <v>0</v>
      </c>
      <c r="S144" s="47"/>
      <c r="T144" s="21">
        <f>L144</f>
        <v>65</v>
      </c>
      <c r="U144" s="47"/>
      <c r="V144" s="21">
        <f>ROUND((R144-T144),5)</f>
        <v>-65</v>
      </c>
      <c r="W144" s="47"/>
      <c r="X144" s="48">
        <f>ROUND(IF(T144=0, IF(R144=0, 0, 1), R144/T144),5)</f>
        <v>0</v>
      </c>
    </row>
    <row r="145" spans="1:24" ht="15.75" thickBot="1" x14ac:dyDescent="0.3">
      <c r="A145" s="20"/>
      <c r="B145" s="20"/>
      <c r="C145" s="20"/>
      <c r="D145" s="20"/>
      <c r="E145" s="20"/>
      <c r="F145" s="20" t="s">
        <v>422</v>
      </c>
      <c r="G145" s="20"/>
      <c r="H145" s="20"/>
      <c r="I145" s="20"/>
      <c r="J145" s="27">
        <v>290.39999999999998</v>
      </c>
      <c r="K145" s="47"/>
      <c r="L145" s="27"/>
      <c r="M145" s="47"/>
      <c r="N145" s="27"/>
      <c r="O145" s="47"/>
      <c r="P145" s="52"/>
      <c r="Q145" s="47"/>
      <c r="R145" s="27">
        <f>J145</f>
        <v>290.39999999999998</v>
      </c>
      <c r="S145" s="47"/>
      <c r="T145" s="27">
        <f>L145</f>
        <v>0</v>
      </c>
      <c r="U145" s="47"/>
      <c r="V145" s="27">
        <f>ROUND((R145-T145),5)</f>
        <v>290.39999999999998</v>
      </c>
      <c r="W145" s="47"/>
      <c r="X145" s="52">
        <f>ROUND(IF(T145=0, IF(R145=0, 0, 1), R145/T145),5)</f>
        <v>1</v>
      </c>
    </row>
    <row r="146" spans="1:24" x14ac:dyDescent="0.25">
      <c r="A146" s="20"/>
      <c r="B146" s="20"/>
      <c r="C146" s="20"/>
      <c r="D146" s="20"/>
      <c r="E146" s="20" t="s">
        <v>423</v>
      </c>
      <c r="F146" s="20"/>
      <c r="G146" s="20"/>
      <c r="H146" s="20"/>
      <c r="I146" s="20"/>
      <c r="J146" s="21">
        <f>ROUND(SUM(J143:J145),5)</f>
        <v>290.39999999999998</v>
      </c>
      <c r="K146" s="47"/>
      <c r="L146" s="21">
        <f>ROUND(SUM(L143:L145),5)</f>
        <v>65</v>
      </c>
      <c r="M146" s="47"/>
      <c r="N146" s="21">
        <f>ROUND((J146-L146),5)</f>
        <v>225.4</v>
      </c>
      <c r="O146" s="47"/>
      <c r="P146" s="48">
        <f>ROUND(IF(L146=0, IF(J146=0, 0, 1), J146/L146),5)</f>
        <v>4.4676900000000002</v>
      </c>
      <c r="Q146" s="47"/>
      <c r="R146" s="21">
        <f>J146</f>
        <v>290.39999999999998</v>
      </c>
      <c r="S146" s="47"/>
      <c r="T146" s="21">
        <f>L146</f>
        <v>65</v>
      </c>
      <c r="U146" s="47"/>
      <c r="V146" s="21">
        <f>ROUND((R146-T146),5)</f>
        <v>225.4</v>
      </c>
      <c r="W146" s="47"/>
      <c r="X146" s="48">
        <f>ROUND(IF(T146=0, IF(R146=0, 0, 1), R146/T146),5)</f>
        <v>4.4676900000000002</v>
      </c>
    </row>
    <row r="147" spans="1:24" x14ac:dyDescent="0.25">
      <c r="A147" s="20"/>
      <c r="B147" s="20"/>
      <c r="C147" s="20"/>
      <c r="D147" s="20"/>
      <c r="E147" s="20" t="s">
        <v>424</v>
      </c>
      <c r="F147" s="20"/>
      <c r="G147" s="20"/>
      <c r="H147" s="20"/>
      <c r="I147" s="20"/>
      <c r="J147" s="21"/>
      <c r="K147" s="47"/>
      <c r="L147" s="21"/>
      <c r="M147" s="47"/>
      <c r="N147" s="21"/>
      <c r="O147" s="47"/>
      <c r="P147" s="48"/>
      <c r="Q147" s="47"/>
      <c r="R147" s="21"/>
      <c r="S147" s="47"/>
      <c r="T147" s="21"/>
      <c r="U147" s="47"/>
      <c r="V147" s="21"/>
      <c r="W147" s="47"/>
      <c r="X147" s="48"/>
    </row>
    <row r="148" spans="1:24" x14ac:dyDescent="0.25">
      <c r="A148" s="20"/>
      <c r="B148" s="20"/>
      <c r="C148" s="20"/>
      <c r="D148" s="20"/>
      <c r="E148" s="20"/>
      <c r="F148" s="20" t="s">
        <v>425</v>
      </c>
      <c r="G148" s="20"/>
      <c r="H148" s="20"/>
      <c r="I148" s="20"/>
      <c r="J148" s="21">
        <v>0</v>
      </c>
      <c r="K148" s="47"/>
      <c r="L148" s="21">
        <v>0</v>
      </c>
      <c r="M148" s="47"/>
      <c r="N148" s="21">
        <f>ROUND((J148-L148),5)</f>
        <v>0</v>
      </c>
      <c r="O148" s="47"/>
      <c r="P148" s="48">
        <f>ROUND(IF(L148=0, IF(J148=0, 0, 1), J148/L148),5)</f>
        <v>0</v>
      </c>
      <c r="Q148" s="47"/>
      <c r="R148" s="21">
        <f>J148</f>
        <v>0</v>
      </c>
      <c r="S148" s="47"/>
      <c r="T148" s="21">
        <f>L148</f>
        <v>0</v>
      </c>
      <c r="U148" s="47"/>
      <c r="V148" s="21">
        <f>ROUND((R148-T148),5)</f>
        <v>0</v>
      </c>
      <c r="W148" s="47"/>
      <c r="X148" s="48">
        <f>ROUND(IF(T148=0, IF(R148=0, 0, 1), R148/T148),5)</f>
        <v>0</v>
      </c>
    </row>
    <row r="149" spans="1:24" x14ac:dyDescent="0.25">
      <c r="A149" s="20"/>
      <c r="B149" s="20"/>
      <c r="C149" s="20"/>
      <c r="D149" s="20"/>
      <c r="E149" s="20"/>
      <c r="F149" s="20" t="s">
        <v>426</v>
      </c>
      <c r="G149" s="20"/>
      <c r="H149" s="20"/>
      <c r="I149" s="20"/>
      <c r="J149" s="21">
        <v>0</v>
      </c>
      <c r="K149" s="47"/>
      <c r="L149" s="21">
        <v>0</v>
      </c>
      <c r="M149" s="47"/>
      <c r="N149" s="21">
        <f>ROUND((J149-L149),5)</f>
        <v>0</v>
      </c>
      <c r="O149" s="47"/>
      <c r="P149" s="48">
        <f>ROUND(IF(L149=0, IF(J149=0, 0, 1), J149/L149),5)</f>
        <v>0</v>
      </c>
      <c r="Q149" s="47"/>
      <c r="R149" s="21">
        <f>J149</f>
        <v>0</v>
      </c>
      <c r="S149" s="47"/>
      <c r="T149" s="21">
        <f>L149</f>
        <v>0</v>
      </c>
      <c r="U149" s="47"/>
      <c r="V149" s="21">
        <f>ROUND((R149-T149),5)</f>
        <v>0</v>
      </c>
      <c r="W149" s="47"/>
      <c r="X149" s="48">
        <f>ROUND(IF(T149=0, IF(R149=0, 0, 1), R149/T149),5)</f>
        <v>0</v>
      </c>
    </row>
    <row r="150" spans="1:24" x14ac:dyDescent="0.25">
      <c r="A150" s="20"/>
      <c r="B150" s="20"/>
      <c r="C150" s="20"/>
      <c r="D150" s="20"/>
      <c r="E150" s="20"/>
      <c r="F150" s="20" t="s">
        <v>427</v>
      </c>
      <c r="G150" s="20"/>
      <c r="H150" s="20"/>
      <c r="I150" s="20"/>
      <c r="J150" s="21"/>
      <c r="K150" s="47"/>
      <c r="L150" s="21"/>
      <c r="M150" s="47"/>
      <c r="N150" s="21"/>
      <c r="O150" s="47"/>
      <c r="P150" s="48"/>
      <c r="Q150" s="47"/>
      <c r="R150" s="21"/>
      <c r="S150" s="47"/>
      <c r="T150" s="21"/>
      <c r="U150" s="47"/>
      <c r="V150" s="21"/>
      <c r="W150" s="47"/>
      <c r="X150" s="48"/>
    </row>
    <row r="151" spans="1:24" x14ac:dyDescent="0.25">
      <c r="A151" s="20"/>
      <c r="B151" s="20"/>
      <c r="C151" s="20"/>
      <c r="D151" s="20"/>
      <c r="E151" s="20"/>
      <c r="F151" s="20"/>
      <c r="G151" s="20" t="s">
        <v>428</v>
      </c>
      <c r="H151" s="20"/>
      <c r="I151" s="20"/>
      <c r="J151" s="21">
        <v>0</v>
      </c>
      <c r="K151" s="47"/>
      <c r="L151" s="21">
        <v>0</v>
      </c>
      <c r="M151" s="47"/>
      <c r="N151" s="21">
        <f>ROUND((J151-L151),5)</f>
        <v>0</v>
      </c>
      <c r="O151" s="47"/>
      <c r="P151" s="48">
        <f>ROUND(IF(L151=0, IF(J151=0, 0, 1), J151/L151),5)</f>
        <v>0</v>
      </c>
      <c r="Q151" s="47"/>
      <c r="R151" s="21">
        <f>J151</f>
        <v>0</v>
      </c>
      <c r="S151" s="47"/>
      <c r="T151" s="21">
        <f>L151</f>
        <v>0</v>
      </c>
      <c r="U151" s="47"/>
      <c r="V151" s="21">
        <f>ROUND((R151-T151),5)</f>
        <v>0</v>
      </c>
      <c r="W151" s="47"/>
      <c r="X151" s="48">
        <f>ROUND(IF(T151=0, IF(R151=0, 0, 1), R151/T151),5)</f>
        <v>0</v>
      </c>
    </row>
    <row r="152" spans="1:24" ht="15.75" thickBot="1" x14ac:dyDescent="0.3">
      <c r="A152" s="20"/>
      <c r="B152" s="20"/>
      <c r="C152" s="20"/>
      <c r="D152" s="20"/>
      <c r="E152" s="20"/>
      <c r="F152" s="20"/>
      <c r="G152" s="20" t="s">
        <v>429</v>
      </c>
      <c r="H152" s="20"/>
      <c r="I152" s="20"/>
      <c r="J152" s="27">
        <v>91.45</v>
      </c>
      <c r="K152" s="47"/>
      <c r="L152" s="27">
        <v>500</v>
      </c>
      <c r="M152" s="47"/>
      <c r="N152" s="27">
        <f>ROUND((J152-L152),5)</f>
        <v>-408.55</v>
      </c>
      <c r="O152" s="47"/>
      <c r="P152" s="52">
        <f>ROUND(IF(L152=0, IF(J152=0, 0, 1), J152/L152),5)</f>
        <v>0.18290000000000001</v>
      </c>
      <c r="Q152" s="47"/>
      <c r="R152" s="27">
        <f>J152</f>
        <v>91.45</v>
      </c>
      <c r="S152" s="47"/>
      <c r="T152" s="27">
        <f>L152</f>
        <v>500</v>
      </c>
      <c r="U152" s="47"/>
      <c r="V152" s="27">
        <f>ROUND((R152-T152),5)</f>
        <v>-408.55</v>
      </c>
      <c r="W152" s="47"/>
      <c r="X152" s="52">
        <f>ROUND(IF(T152=0, IF(R152=0, 0, 1), R152/T152),5)</f>
        <v>0.18290000000000001</v>
      </c>
    </row>
    <row r="153" spans="1:24" x14ac:dyDescent="0.25">
      <c r="A153" s="20"/>
      <c r="B153" s="20"/>
      <c r="C153" s="20"/>
      <c r="D153" s="20"/>
      <c r="E153" s="20"/>
      <c r="F153" s="20" t="s">
        <v>430</v>
      </c>
      <c r="G153" s="20"/>
      <c r="H153" s="20"/>
      <c r="I153" s="20"/>
      <c r="J153" s="21">
        <f>ROUND(SUM(J150:J152),5)</f>
        <v>91.45</v>
      </c>
      <c r="K153" s="47"/>
      <c r="L153" s="21">
        <f>ROUND(SUM(L150:L152),5)</f>
        <v>500</v>
      </c>
      <c r="M153" s="47"/>
      <c r="N153" s="21">
        <f>ROUND((J153-L153),5)</f>
        <v>-408.55</v>
      </c>
      <c r="O153" s="47"/>
      <c r="P153" s="48">
        <f>ROUND(IF(L153=0, IF(J153=0, 0, 1), J153/L153),5)</f>
        <v>0.18290000000000001</v>
      </c>
      <c r="Q153" s="47"/>
      <c r="R153" s="21">
        <f>J153</f>
        <v>91.45</v>
      </c>
      <c r="S153" s="47"/>
      <c r="T153" s="21">
        <f>L153</f>
        <v>500</v>
      </c>
      <c r="U153" s="47"/>
      <c r="V153" s="21">
        <f>ROUND((R153-T153),5)</f>
        <v>-408.55</v>
      </c>
      <c r="W153" s="47"/>
      <c r="X153" s="48">
        <f>ROUND(IF(T153=0, IF(R153=0, 0, 1), R153/T153),5)</f>
        <v>0.18290000000000001</v>
      </c>
    </row>
    <row r="154" spans="1:24" x14ac:dyDescent="0.25">
      <c r="A154" s="20"/>
      <c r="B154" s="20"/>
      <c r="C154" s="20"/>
      <c r="D154" s="20"/>
      <c r="E154" s="20"/>
      <c r="F154" s="20" t="s">
        <v>431</v>
      </c>
      <c r="G154" s="20"/>
      <c r="H154" s="20"/>
      <c r="I154" s="20"/>
      <c r="J154" s="21">
        <v>0</v>
      </c>
      <c r="K154" s="47"/>
      <c r="L154" s="21">
        <v>130</v>
      </c>
      <c r="M154" s="47"/>
      <c r="N154" s="21">
        <f>ROUND((J154-L154),5)</f>
        <v>-130</v>
      </c>
      <c r="O154" s="47"/>
      <c r="P154" s="48">
        <f>ROUND(IF(L154=0, IF(J154=0, 0, 1), J154/L154),5)</f>
        <v>0</v>
      </c>
      <c r="Q154" s="47"/>
      <c r="R154" s="21">
        <f>J154</f>
        <v>0</v>
      </c>
      <c r="S154" s="47"/>
      <c r="T154" s="21">
        <f>L154</f>
        <v>130</v>
      </c>
      <c r="U154" s="47"/>
      <c r="V154" s="21">
        <f>ROUND((R154-T154),5)</f>
        <v>-130</v>
      </c>
      <c r="W154" s="47"/>
      <c r="X154" s="48">
        <f>ROUND(IF(T154=0, IF(R154=0, 0, 1), R154/T154),5)</f>
        <v>0</v>
      </c>
    </row>
    <row r="155" spans="1:24" x14ac:dyDescent="0.25">
      <c r="A155" s="20"/>
      <c r="B155" s="20"/>
      <c r="C155" s="20"/>
      <c r="D155" s="20"/>
      <c r="E155" s="20"/>
      <c r="F155" s="20" t="s">
        <v>432</v>
      </c>
      <c r="G155" s="20"/>
      <c r="H155" s="20"/>
      <c r="I155" s="20"/>
      <c r="J155" s="21">
        <v>0</v>
      </c>
      <c r="K155" s="47"/>
      <c r="L155" s="21">
        <v>0</v>
      </c>
      <c r="M155" s="47"/>
      <c r="N155" s="21">
        <f>ROUND((J155-L155),5)</f>
        <v>0</v>
      </c>
      <c r="O155" s="47"/>
      <c r="P155" s="48">
        <f>ROUND(IF(L155=0, IF(J155=0, 0, 1), J155/L155),5)</f>
        <v>0</v>
      </c>
      <c r="Q155" s="47"/>
      <c r="R155" s="21">
        <f>J155</f>
        <v>0</v>
      </c>
      <c r="S155" s="47"/>
      <c r="T155" s="21">
        <f>L155</f>
        <v>0</v>
      </c>
      <c r="U155" s="47"/>
      <c r="V155" s="21">
        <f>ROUND((R155-T155),5)</f>
        <v>0</v>
      </c>
      <c r="W155" s="47"/>
      <c r="X155" s="48">
        <f>ROUND(IF(T155=0, IF(R155=0, 0, 1), R155/T155),5)</f>
        <v>0</v>
      </c>
    </row>
    <row r="156" spans="1:24" x14ac:dyDescent="0.25">
      <c r="A156" s="20"/>
      <c r="B156" s="20"/>
      <c r="C156" s="20"/>
      <c r="D156" s="20"/>
      <c r="E156" s="20"/>
      <c r="F156" s="20" t="s">
        <v>433</v>
      </c>
      <c r="G156" s="20"/>
      <c r="H156" s="20"/>
      <c r="I156" s="20"/>
      <c r="J156" s="21"/>
      <c r="K156" s="47"/>
      <c r="L156" s="21"/>
      <c r="M156" s="47"/>
      <c r="N156" s="21"/>
      <c r="O156" s="47"/>
      <c r="P156" s="48"/>
      <c r="Q156" s="47"/>
      <c r="R156" s="21"/>
      <c r="S156" s="47"/>
      <c r="T156" s="21"/>
      <c r="U156" s="47"/>
      <c r="V156" s="21"/>
      <c r="W156" s="47"/>
      <c r="X156" s="48"/>
    </row>
    <row r="157" spans="1:24" ht="15.75" thickBot="1" x14ac:dyDescent="0.3">
      <c r="A157" s="20"/>
      <c r="B157" s="20"/>
      <c r="C157" s="20"/>
      <c r="D157" s="20"/>
      <c r="E157" s="20"/>
      <c r="F157" s="20"/>
      <c r="G157" s="20" t="s">
        <v>434</v>
      </c>
      <c r="H157" s="20"/>
      <c r="I157" s="20"/>
      <c r="J157" s="22">
        <v>110.8</v>
      </c>
      <c r="K157" s="47"/>
      <c r="L157" s="22">
        <v>250</v>
      </c>
      <c r="M157" s="47"/>
      <c r="N157" s="22">
        <f>ROUND((J157-L157),5)</f>
        <v>-139.19999999999999</v>
      </c>
      <c r="O157" s="47"/>
      <c r="P157" s="49">
        <f>ROUND(IF(L157=0, IF(J157=0, 0, 1), J157/L157),5)</f>
        <v>0.44319999999999998</v>
      </c>
      <c r="Q157" s="47"/>
      <c r="R157" s="22">
        <f>J157</f>
        <v>110.8</v>
      </c>
      <c r="S157" s="47"/>
      <c r="T157" s="22">
        <f>L157</f>
        <v>250</v>
      </c>
      <c r="U157" s="47"/>
      <c r="V157" s="22">
        <f>ROUND((R157-T157),5)</f>
        <v>-139.19999999999999</v>
      </c>
      <c r="W157" s="47"/>
      <c r="X157" s="49">
        <f>ROUND(IF(T157=0, IF(R157=0, 0, 1), R157/T157),5)</f>
        <v>0.44319999999999998</v>
      </c>
    </row>
    <row r="158" spans="1:24" ht="15.75" thickBot="1" x14ac:dyDescent="0.3">
      <c r="A158" s="20"/>
      <c r="B158" s="20"/>
      <c r="C158" s="20"/>
      <c r="D158" s="20"/>
      <c r="E158" s="20"/>
      <c r="F158" s="20" t="s">
        <v>435</v>
      </c>
      <c r="G158" s="20"/>
      <c r="H158" s="20"/>
      <c r="I158" s="20"/>
      <c r="J158" s="23">
        <f>ROUND(SUM(J156:J157),5)</f>
        <v>110.8</v>
      </c>
      <c r="K158" s="47"/>
      <c r="L158" s="23">
        <f>ROUND(SUM(L156:L157),5)</f>
        <v>250</v>
      </c>
      <c r="M158" s="47"/>
      <c r="N158" s="23">
        <f>ROUND((J158-L158),5)</f>
        <v>-139.19999999999999</v>
      </c>
      <c r="O158" s="47"/>
      <c r="P158" s="51">
        <f>ROUND(IF(L158=0, IF(J158=0, 0, 1), J158/L158),5)</f>
        <v>0.44319999999999998</v>
      </c>
      <c r="Q158" s="47"/>
      <c r="R158" s="23">
        <f>J158</f>
        <v>110.8</v>
      </c>
      <c r="S158" s="47"/>
      <c r="T158" s="23">
        <f>L158</f>
        <v>250</v>
      </c>
      <c r="U158" s="47"/>
      <c r="V158" s="23">
        <f>ROUND((R158-T158),5)</f>
        <v>-139.19999999999999</v>
      </c>
      <c r="W158" s="47"/>
      <c r="X158" s="51">
        <f>ROUND(IF(T158=0, IF(R158=0, 0, 1), R158/T158),5)</f>
        <v>0.44319999999999998</v>
      </c>
    </row>
    <row r="159" spans="1:24" x14ac:dyDescent="0.25">
      <c r="A159" s="20"/>
      <c r="B159" s="20"/>
      <c r="C159" s="20"/>
      <c r="D159" s="20"/>
      <c r="E159" s="20" t="s">
        <v>436</v>
      </c>
      <c r="F159" s="20"/>
      <c r="G159" s="20"/>
      <c r="H159" s="20"/>
      <c r="I159" s="20"/>
      <c r="J159" s="21">
        <f>ROUND(SUM(J147:J149)+SUM(J153:J155)+J158,5)</f>
        <v>202.25</v>
      </c>
      <c r="K159" s="47"/>
      <c r="L159" s="21">
        <f>ROUND(SUM(L147:L149)+SUM(L153:L155)+L158,5)</f>
        <v>880</v>
      </c>
      <c r="M159" s="47"/>
      <c r="N159" s="21">
        <f>ROUND((J159-L159),5)</f>
        <v>-677.75</v>
      </c>
      <c r="O159" s="47"/>
      <c r="P159" s="48">
        <f>ROUND(IF(L159=0, IF(J159=0, 0, 1), J159/L159),5)</f>
        <v>0.22983000000000001</v>
      </c>
      <c r="Q159" s="47"/>
      <c r="R159" s="21">
        <f>J159</f>
        <v>202.25</v>
      </c>
      <c r="S159" s="47"/>
      <c r="T159" s="21">
        <f>L159</f>
        <v>880</v>
      </c>
      <c r="U159" s="47"/>
      <c r="V159" s="21">
        <f>ROUND((R159-T159),5)</f>
        <v>-677.75</v>
      </c>
      <c r="W159" s="47"/>
      <c r="X159" s="48">
        <f>ROUND(IF(T159=0, IF(R159=0, 0, 1), R159/T159),5)</f>
        <v>0.22983000000000001</v>
      </c>
    </row>
    <row r="160" spans="1:24" x14ac:dyDescent="0.25">
      <c r="A160" s="20"/>
      <c r="B160" s="20"/>
      <c r="C160" s="20"/>
      <c r="D160" s="20"/>
      <c r="E160" s="20" t="s">
        <v>437</v>
      </c>
      <c r="F160" s="20"/>
      <c r="G160" s="20"/>
      <c r="H160" s="20"/>
      <c r="I160" s="20"/>
      <c r="J160" s="21"/>
      <c r="K160" s="47"/>
      <c r="L160" s="21"/>
      <c r="M160" s="47"/>
      <c r="N160" s="21"/>
      <c r="O160" s="47"/>
      <c r="P160" s="48"/>
      <c r="Q160" s="47"/>
      <c r="R160" s="21"/>
      <c r="S160" s="47"/>
      <c r="T160" s="21"/>
      <c r="U160" s="47"/>
      <c r="V160" s="21"/>
      <c r="W160" s="47"/>
      <c r="X160" s="48"/>
    </row>
    <row r="161" spans="1:24" x14ac:dyDescent="0.25">
      <c r="A161" s="20"/>
      <c r="B161" s="20"/>
      <c r="C161" s="20"/>
      <c r="D161" s="20"/>
      <c r="E161" s="20"/>
      <c r="F161" s="20" t="s">
        <v>438</v>
      </c>
      <c r="G161" s="20"/>
      <c r="H161" s="20"/>
      <c r="I161" s="20"/>
      <c r="J161" s="21"/>
      <c r="K161" s="47"/>
      <c r="L161" s="21"/>
      <c r="M161" s="47"/>
      <c r="N161" s="21"/>
      <c r="O161" s="47"/>
      <c r="P161" s="48"/>
      <c r="Q161" s="47"/>
      <c r="R161" s="21"/>
      <c r="S161" s="47"/>
      <c r="T161" s="21"/>
      <c r="U161" s="47"/>
      <c r="V161" s="21"/>
      <c r="W161" s="47"/>
      <c r="X161" s="48"/>
    </row>
    <row r="162" spans="1:24" x14ac:dyDescent="0.25">
      <c r="A162" s="20"/>
      <c r="B162" s="20"/>
      <c r="C162" s="20"/>
      <c r="D162" s="20"/>
      <c r="E162" s="20"/>
      <c r="F162" s="20"/>
      <c r="G162" s="20" t="s">
        <v>439</v>
      </c>
      <c r="H162" s="20"/>
      <c r="I162" s="20"/>
      <c r="J162" s="21">
        <v>142.02000000000001</v>
      </c>
      <c r="K162" s="47"/>
      <c r="L162" s="21"/>
      <c r="M162" s="47"/>
      <c r="N162" s="21"/>
      <c r="O162" s="47"/>
      <c r="P162" s="48"/>
      <c r="Q162" s="47"/>
      <c r="R162" s="21">
        <f t="shared" ref="R162:R170" si="62">J162</f>
        <v>142.02000000000001</v>
      </c>
      <c r="S162" s="47"/>
      <c r="T162" s="21">
        <f t="shared" ref="T162:T170" si="63">L162</f>
        <v>0</v>
      </c>
      <c r="U162" s="47"/>
      <c r="V162" s="21">
        <f t="shared" ref="V162:V170" si="64">ROUND((R162-T162),5)</f>
        <v>142.02000000000001</v>
      </c>
      <c r="W162" s="47"/>
      <c r="X162" s="48">
        <f t="shared" ref="X162:X170" si="65">ROUND(IF(T162=0, IF(R162=0, 0, 1), R162/T162),5)</f>
        <v>1</v>
      </c>
    </row>
    <row r="163" spans="1:24" x14ac:dyDescent="0.25">
      <c r="A163" s="20"/>
      <c r="B163" s="20"/>
      <c r="C163" s="20"/>
      <c r="D163" s="20"/>
      <c r="E163" s="20"/>
      <c r="F163" s="20"/>
      <c r="G163" s="20" t="s">
        <v>440</v>
      </c>
      <c r="H163" s="20"/>
      <c r="I163" s="20"/>
      <c r="J163" s="21">
        <v>550</v>
      </c>
      <c r="K163" s="47"/>
      <c r="L163" s="21">
        <v>550</v>
      </c>
      <c r="M163" s="47"/>
      <c r="N163" s="21">
        <f>ROUND((J163-L163),5)</f>
        <v>0</v>
      </c>
      <c r="O163" s="47"/>
      <c r="P163" s="48">
        <f>ROUND(IF(L163=0, IF(J163=0, 0, 1), J163/L163),5)</f>
        <v>1</v>
      </c>
      <c r="Q163" s="47"/>
      <c r="R163" s="21">
        <f t="shared" si="62"/>
        <v>550</v>
      </c>
      <c r="S163" s="47"/>
      <c r="T163" s="21">
        <f t="shared" si="63"/>
        <v>550</v>
      </c>
      <c r="U163" s="47"/>
      <c r="V163" s="21">
        <f t="shared" si="64"/>
        <v>0</v>
      </c>
      <c r="W163" s="47"/>
      <c r="X163" s="48">
        <f t="shared" si="65"/>
        <v>1</v>
      </c>
    </row>
    <row r="164" spans="1:24" ht="15.75" thickBot="1" x14ac:dyDescent="0.3">
      <c r="A164" s="20"/>
      <c r="B164" s="20"/>
      <c r="C164" s="20"/>
      <c r="D164" s="20"/>
      <c r="E164" s="20"/>
      <c r="F164" s="20"/>
      <c r="G164" s="20" t="s">
        <v>441</v>
      </c>
      <c r="H164" s="20"/>
      <c r="I164" s="20"/>
      <c r="J164" s="27">
        <v>4987.3900000000003</v>
      </c>
      <c r="K164" s="47"/>
      <c r="L164" s="27">
        <v>1250</v>
      </c>
      <c r="M164" s="47"/>
      <c r="N164" s="27">
        <f>ROUND((J164-L164),5)</f>
        <v>3737.39</v>
      </c>
      <c r="O164" s="47"/>
      <c r="P164" s="52">
        <f>ROUND(IF(L164=0, IF(J164=0, 0, 1), J164/L164),5)</f>
        <v>3.9899100000000001</v>
      </c>
      <c r="Q164" s="47"/>
      <c r="R164" s="27">
        <f t="shared" si="62"/>
        <v>4987.3900000000003</v>
      </c>
      <c r="S164" s="47"/>
      <c r="T164" s="27">
        <f t="shared" si="63"/>
        <v>1250</v>
      </c>
      <c r="U164" s="47"/>
      <c r="V164" s="27">
        <f t="shared" si="64"/>
        <v>3737.39</v>
      </c>
      <c r="W164" s="47"/>
      <c r="X164" s="52">
        <f t="shared" si="65"/>
        <v>3.9899100000000001</v>
      </c>
    </row>
    <row r="165" spans="1:24" x14ac:dyDescent="0.25">
      <c r="A165" s="20"/>
      <c r="B165" s="20"/>
      <c r="C165" s="20"/>
      <c r="D165" s="20"/>
      <c r="E165" s="20"/>
      <c r="F165" s="20" t="s">
        <v>442</v>
      </c>
      <c r="G165" s="20"/>
      <c r="H165" s="20"/>
      <c r="I165" s="20"/>
      <c r="J165" s="21">
        <f>ROUND(SUM(J161:J164),5)</f>
        <v>5679.41</v>
      </c>
      <c r="K165" s="47"/>
      <c r="L165" s="21">
        <f>ROUND(SUM(L161:L164),5)</f>
        <v>1800</v>
      </c>
      <c r="M165" s="47"/>
      <c r="N165" s="21">
        <f>ROUND((J165-L165),5)</f>
        <v>3879.41</v>
      </c>
      <c r="O165" s="47"/>
      <c r="P165" s="48">
        <f>ROUND(IF(L165=0, IF(J165=0, 0, 1), J165/L165),5)</f>
        <v>3.15523</v>
      </c>
      <c r="Q165" s="47"/>
      <c r="R165" s="21">
        <f t="shared" si="62"/>
        <v>5679.41</v>
      </c>
      <c r="S165" s="47"/>
      <c r="T165" s="21">
        <f t="shared" si="63"/>
        <v>1800</v>
      </c>
      <c r="U165" s="47"/>
      <c r="V165" s="21">
        <f t="shared" si="64"/>
        <v>3879.41</v>
      </c>
      <c r="W165" s="47"/>
      <c r="X165" s="48">
        <f t="shared" si="65"/>
        <v>3.15523</v>
      </c>
    </row>
    <row r="166" spans="1:24" ht="15.75" thickBot="1" x14ac:dyDescent="0.3">
      <c r="A166" s="20"/>
      <c r="B166" s="20"/>
      <c r="C166" s="20"/>
      <c r="D166" s="20"/>
      <c r="E166" s="20"/>
      <c r="F166" s="20" t="s">
        <v>443</v>
      </c>
      <c r="G166" s="20"/>
      <c r="H166" s="20"/>
      <c r="I166" s="20"/>
      <c r="J166" s="27">
        <v>813</v>
      </c>
      <c r="K166" s="47"/>
      <c r="L166" s="27">
        <v>837</v>
      </c>
      <c r="M166" s="47"/>
      <c r="N166" s="27">
        <f>ROUND((J166-L166),5)</f>
        <v>-24</v>
      </c>
      <c r="O166" s="47"/>
      <c r="P166" s="52">
        <f>ROUND(IF(L166=0, IF(J166=0, 0, 1), J166/L166),5)</f>
        <v>0.97133000000000003</v>
      </c>
      <c r="Q166" s="47"/>
      <c r="R166" s="27">
        <f t="shared" si="62"/>
        <v>813</v>
      </c>
      <c r="S166" s="47"/>
      <c r="T166" s="27">
        <f t="shared" si="63"/>
        <v>837</v>
      </c>
      <c r="U166" s="47"/>
      <c r="V166" s="27">
        <f t="shared" si="64"/>
        <v>-24</v>
      </c>
      <c r="W166" s="47"/>
      <c r="X166" s="52">
        <f t="shared" si="65"/>
        <v>0.97133000000000003</v>
      </c>
    </row>
    <row r="167" spans="1:24" x14ac:dyDescent="0.25">
      <c r="A167" s="20"/>
      <c r="B167" s="20"/>
      <c r="C167" s="20"/>
      <c r="D167" s="20"/>
      <c r="E167" s="20" t="s">
        <v>444</v>
      </c>
      <c r="F167" s="20"/>
      <c r="G167" s="20"/>
      <c r="H167" s="20"/>
      <c r="I167" s="20"/>
      <c r="J167" s="21">
        <f>ROUND(J160+SUM(J165:J166),5)</f>
        <v>6492.41</v>
      </c>
      <c r="K167" s="47"/>
      <c r="L167" s="21">
        <f>ROUND(L160+SUM(L165:L166),5)</f>
        <v>2637</v>
      </c>
      <c r="M167" s="47"/>
      <c r="N167" s="21">
        <f>ROUND((J167-L167),5)</f>
        <v>3855.41</v>
      </c>
      <c r="O167" s="47"/>
      <c r="P167" s="48">
        <f>ROUND(IF(L167=0, IF(J167=0, 0, 1), J167/L167),5)</f>
        <v>2.46204</v>
      </c>
      <c r="Q167" s="47"/>
      <c r="R167" s="21">
        <f t="shared" si="62"/>
        <v>6492.41</v>
      </c>
      <c r="S167" s="47"/>
      <c r="T167" s="21">
        <f t="shared" si="63"/>
        <v>2637</v>
      </c>
      <c r="U167" s="47"/>
      <c r="V167" s="21">
        <f t="shared" si="64"/>
        <v>3855.41</v>
      </c>
      <c r="W167" s="47"/>
      <c r="X167" s="48">
        <f t="shared" si="65"/>
        <v>2.46204</v>
      </c>
    </row>
    <row r="168" spans="1:24" ht="15.75" thickBot="1" x14ac:dyDescent="0.3">
      <c r="A168" s="20"/>
      <c r="B168" s="20"/>
      <c r="C168" s="20"/>
      <c r="D168" s="20"/>
      <c r="E168" s="20" t="s">
        <v>445</v>
      </c>
      <c r="F168" s="20"/>
      <c r="G168" s="20"/>
      <c r="H168" s="20"/>
      <c r="I168" s="20"/>
      <c r="J168" s="22">
        <v>603.79</v>
      </c>
      <c r="K168" s="47"/>
      <c r="L168" s="22"/>
      <c r="M168" s="47"/>
      <c r="N168" s="22"/>
      <c r="O168" s="47"/>
      <c r="P168" s="49"/>
      <c r="Q168" s="47"/>
      <c r="R168" s="22">
        <f t="shared" si="62"/>
        <v>603.79</v>
      </c>
      <c r="S168" s="47"/>
      <c r="T168" s="22">
        <f t="shared" si="63"/>
        <v>0</v>
      </c>
      <c r="U168" s="47"/>
      <c r="V168" s="22">
        <f t="shared" si="64"/>
        <v>603.79</v>
      </c>
      <c r="W168" s="47"/>
      <c r="X168" s="49">
        <f t="shared" si="65"/>
        <v>1</v>
      </c>
    </row>
    <row r="169" spans="1:24" ht="15.75" thickBot="1" x14ac:dyDescent="0.3">
      <c r="A169" s="20"/>
      <c r="B169" s="20"/>
      <c r="C169" s="20"/>
      <c r="D169" s="20" t="s">
        <v>446</v>
      </c>
      <c r="E169" s="20"/>
      <c r="F169" s="20"/>
      <c r="G169" s="20"/>
      <c r="H169" s="20"/>
      <c r="I169" s="20"/>
      <c r="J169" s="23">
        <f>ROUND(J20+J108+J112+J119+J142+J146+J159+SUM(J167:J168),5)</f>
        <v>106927.28</v>
      </c>
      <c r="K169" s="47"/>
      <c r="L169" s="23">
        <f>ROUND(L20+L108+L112+L119+L142+L146+L159+SUM(L167:L168),5)</f>
        <v>96830.93</v>
      </c>
      <c r="M169" s="47"/>
      <c r="N169" s="23">
        <f>ROUND((J169-L169),5)</f>
        <v>10096.35</v>
      </c>
      <c r="O169" s="47"/>
      <c r="P169" s="51">
        <f>ROUND(IF(L169=0, IF(J169=0, 0, 1), J169/L169),5)</f>
        <v>1.1042700000000001</v>
      </c>
      <c r="Q169" s="47"/>
      <c r="R169" s="23">
        <f t="shared" si="62"/>
        <v>106927.28</v>
      </c>
      <c r="S169" s="47"/>
      <c r="T169" s="23">
        <f t="shared" si="63"/>
        <v>96830.93</v>
      </c>
      <c r="U169" s="47"/>
      <c r="V169" s="23">
        <f t="shared" si="64"/>
        <v>10096.35</v>
      </c>
      <c r="W169" s="47"/>
      <c r="X169" s="51">
        <f t="shared" si="65"/>
        <v>1.1042700000000001</v>
      </c>
    </row>
    <row r="170" spans="1:24" x14ac:dyDescent="0.25">
      <c r="A170" s="20"/>
      <c r="B170" s="20" t="s">
        <v>447</v>
      </c>
      <c r="C170" s="20"/>
      <c r="D170" s="20"/>
      <c r="E170" s="20"/>
      <c r="F170" s="20"/>
      <c r="G170" s="20"/>
      <c r="H170" s="20"/>
      <c r="I170" s="20"/>
      <c r="J170" s="21">
        <f>ROUND(J3+J19-J169,5)</f>
        <v>-105848.38</v>
      </c>
      <c r="K170" s="47"/>
      <c r="L170" s="21">
        <f>ROUND(L3+L19-L169,5)</f>
        <v>-96777.93</v>
      </c>
      <c r="M170" s="47"/>
      <c r="N170" s="21">
        <f>ROUND((J170-L170),5)</f>
        <v>-9070.4500000000007</v>
      </c>
      <c r="O170" s="47"/>
      <c r="P170" s="48">
        <f>ROUND(IF(L170=0, IF(J170=0, 0, 1), J170/L170),5)</f>
        <v>1.09372</v>
      </c>
      <c r="Q170" s="47"/>
      <c r="R170" s="21">
        <f t="shared" si="62"/>
        <v>-105848.38</v>
      </c>
      <c r="S170" s="47"/>
      <c r="T170" s="21">
        <f t="shared" si="63"/>
        <v>-96777.93</v>
      </c>
      <c r="U170" s="47"/>
      <c r="V170" s="21">
        <f t="shared" si="64"/>
        <v>-9070.4500000000007</v>
      </c>
      <c r="W170" s="47"/>
      <c r="X170" s="48">
        <f t="shared" si="65"/>
        <v>1.09372</v>
      </c>
    </row>
    <row r="171" spans="1:24" x14ac:dyDescent="0.25">
      <c r="A171" s="20"/>
      <c r="B171" s="20" t="s">
        <v>448</v>
      </c>
      <c r="C171" s="20"/>
      <c r="D171" s="20"/>
      <c r="E171" s="20"/>
      <c r="F171" s="20"/>
      <c r="G171" s="20"/>
      <c r="H171" s="20"/>
      <c r="I171" s="20"/>
      <c r="J171" s="21"/>
      <c r="K171" s="47"/>
      <c r="L171" s="21"/>
      <c r="M171" s="47"/>
      <c r="N171" s="21"/>
      <c r="O171" s="47"/>
      <c r="P171" s="48"/>
      <c r="Q171" s="47"/>
      <c r="R171" s="21"/>
      <c r="S171" s="47"/>
      <c r="T171" s="21"/>
      <c r="U171" s="47"/>
      <c r="V171" s="21"/>
      <c r="W171" s="47"/>
      <c r="X171" s="48"/>
    </row>
    <row r="172" spans="1:24" x14ac:dyDescent="0.25">
      <c r="A172" s="20"/>
      <c r="B172" s="20"/>
      <c r="C172" s="20" t="s">
        <v>449</v>
      </c>
      <c r="D172" s="20"/>
      <c r="E172" s="20"/>
      <c r="F172" s="20"/>
      <c r="G172" s="20"/>
      <c r="H172" s="20"/>
      <c r="I172" s="20"/>
      <c r="J172" s="21"/>
      <c r="K172" s="47"/>
      <c r="L172" s="21"/>
      <c r="M172" s="47"/>
      <c r="N172" s="21"/>
      <c r="O172" s="47"/>
      <c r="P172" s="48"/>
      <c r="Q172" s="47"/>
      <c r="R172" s="21"/>
      <c r="S172" s="47"/>
      <c r="T172" s="21"/>
      <c r="U172" s="47"/>
      <c r="V172" s="21"/>
      <c r="W172" s="47"/>
      <c r="X172" s="48"/>
    </row>
    <row r="173" spans="1:24" x14ac:dyDescent="0.25">
      <c r="A173" s="20"/>
      <c r="B173" s="20"/>
      <c r="C173" s="20"/>
      <c r="D173" s="20" t="s">
        <v>450</v>
      </c>
      <c r="E173" s="20"/>
      <c r="F173" s="20"/>
      <c r="G173" s="20"/>
      <c r="H173" s="20"/>
      <c r="I173" s="20"/>
      <c r="J173" s="21"/>
      <c r="K173" s="47"/>
      <c r="L173" s="21"/>
      <c r="M173" s="47"/>
      <c r="N173" s="21"/>
      <c r="O173" s="47"/>
      <c r="P173" s="48"/>
      <c r="Q173" s="47"/>
      <c r="R173" s="21"/>
      <c r="S173" s="47"/>
      <c r="T173" s="21"/>
      <c r="U173" s="47"/>
      <c r="V173" s="21"/>
      <c r="W173" s="47"/>
      <c r="X173" s="48"/>
    </row>
    <row r="174" spans="1:24" ht="15.75" thickBot="1" x14ac:dyDescent="0.3">
      <c r="A174" s="20"/>
      <c r="B174" s="20"/>
      <c r="C174" s="20"/>
      <c r="D174" s="20"/>
      <c r="E174" s="20" t="s">
        <v>451</v>
      </c>
      <c r="F174" s="20"/>
      <c r="G174" s="20"/>
      <c r="H174" s="20"/>
      <c r="I174" s="20"/>
      <c r="J174" s="22">
        <v>1157.58</v>
      </c>
      <c r="K174" s="47"/>
      <c r="L174" s="21"/>
      <c r="M174" s="47"/>
      <c r="N174" s="21"/>
      <c r="O174" s="47"/>
      <c r="P174" s="48"/>
      <c r="Q174" s="47"/>
      <c r="R174" s="22">
        <f>J174</f>
        <v>1157.58</v>
      </c>
      <c r="S174" s="47"/>
      <c r="T174" s="22">
        <f>L174</f>
        <v>0</v>
      </c>
      <c r="U174" s="47"/>
      <c r="V174" s="22">
        <f>ROUND((R174-T174),5)</f>
        <v>1157.58</v>
      </c>
      <c r="W174" s="47"/>
      <c r="X174" s="49">
        <f>ROUND(IF(T174=0, IF(R174=0, 0, 1), R174/T174),5)</f>
        <v>1</v>
      </c>
    </row>
    <row r="175" spans="1:24" ht="15.75" thickBot="1" x14ac:dyDescent="0.3">
      <c r="A175" s="20"/>
      <c r="B175" s="20"/>
      <c r="C175" s="20"/>
      <c r="D175" s="20" t="s">
        <v>452</v>
      </c>
      <c r="E175" s="20"/>
      <c r="F175" s="20"/>
      <c r="G175" s="20"/>
      <c r="H175" s="20"/>
      <c r="I175" s="20"/>
      <c r="J175" s="23">
        <f>ROUND(SUM(J173:J174),5)</f>
        <v>1157.58</v>
      </c>
      <c r="K175" s="47"/>
      <c r="L175" s="21"/>
      <c r="M175" s="47"/>
      <c r="N175" s="21"/>
      <c r="O175" s="47"/>
      <c r="P175" s="48"/>
      <c r="Q175" s="47"/>
      <c r="R175" s="23">
        <f>J175</f>
        <v>1157.58</v>
      </c>
      <c r="S175" s="47"/>
      <c r="T175" s="23">
        <f>L175</f>
        <v>0</v>
      </c>
      <c r="U175" s="47"/>
      <c r="V175" s="23">
        <f>ROUND((R175-T175),5)</f>
        <v>1157.58</v>
      </c>
      <c r="W175" s="47"/>
      <c r="X175" s="51">
        <f>ROUND(IF(T175=0, IF(R175=0, 0, 1), R175/T175),5)</f>
        <v>1</v>
      </c>
    </row>
    <row r="176" spans="1:24" x14ac:dyDescent="0.25">
      <c r="A176" s="20"/>
      <c r="B176" s="20"/>
      <c r="C176" s="20" t="s">
        <v>453</v>
      </c>
      <c r="D176" s="20"/>
      <c r="E176" s="20"/>
      <c r="F176" s="20"/>
      <c r="G176" s="20"/>
      <c r="H176" s="20"/>
      <c r="I176" s="20"/>
      <c r="J176" s="21">
        <f>ROUND(J172+J175,5)</f>
        <v>1157.58</v>
      </c>
      <c r="K176" s="47"/>
      <c r="L176" s="21"/>
      <c r="M176" s="47"/>
      <c r="N176" s="21"/>
      <c r="O176" s="47"/>
      <c r="P176" s="48"/>
      <c r="Q176" s="47"/>
      <c r="R176" s="21">
        <f>J176</f>
        <v>1157.58</v>
      </c>
      <c r="S176" s="47"/>
      <c r="T176" s="21">
        <f>L176</f>
        <v>0</v>
      </c>
      <c r="U176" s="47"/>
      <c r="V176" s="21">
        <f>ROUND((R176-T176),5)</f>
        <v>1157.58</v>
      </c>
      <c r="W176" s="47"/>
      <c r="X176" s="48">
        <f>ROUND(IF(T176=0, IF(R176=0, 0, 1), R176/T176),5)</f>
        <v>1</v>
      </c>
    </row>
    <row r="177" spans="1:24" x14ac:dyDescent="0.25">
      <c r="A177" s="20"/>
      <c r="B177" s="20"/>
      <c r="C177" s="20" t="s">
        <v>454</v>
      </c>
      <c r="D177" s="20"/>
      <c r="E177" s="20"/>
      <c r="F177" s="20"/>
      <c r="G177" s="20"/>
      <c r="H177" s="20"/>
      <c r="I177" s="20"/>
      <c r="J177" s="21"/>
      <c r="K177" s="47"/>
      <c r="L177" s="21"/>
      <c r="M177" s="47"/>
      <c r="N177" s="21"/>
      <c r="O177" s="47"/>
      <c r="P177" s="48"/>
      <c r="Q177" s="47"/>
      <c r="R177" s="21"/>
      <c r="S177" s="47"/>
      <c r="T177" s="21"/>
      <c r="U177" s="47"/>
      <c r="V177" s="21"/>
      <c r="W177" s="47"/>
      <c r="X177" s="48"/>
    </row>
    <row r="178" spans="1:24" x14ac:dyDescent="0.25">
      <c r="A178" s="20"/>
      <c r="B178" s="20"/>
      <c r="C178" s="20"/>
      <c r="D178" s="20" t="s">
        <v>455</v>
      </c>
      <c r="E178" s="20"/>
      <c r="F178" s="20"/>
      <c r="G178" s="20"/>
      <c r="H178" s="20"/>
      <c r="I178" s="20"/>
      <c r="J178" s="21"/>
      <c r="K178" s="47"/>
      <c r="L178" s="21"/>
      <c r="M178" s="47"/>
      <c r="N178" s="21"/>
      <c r="O178" s="47"/>
      <c r="P178" s="48"/>
      <c r="Q178" s="47"/>
      <c r="R178" s="21"/>
      <c r="S178" s="47"/>
      <c r="T178" s="21"/>
      <c r="U178" s="47"/>
      <c r="V178" s="21"/>
      <c r="W178" s="47"/>
      <c r="X178" s="48"/>
    </row>
    <row r="179" spans="1:24" x14ac:dyDescent="0.25">
      <c r="A179" s="20"/>
      <c r="B179" s="20"/>
      <c r="C179" s="20"/>
      <c r="D179" s="20"/>
      <c r="E179" s="20" t="s">
        <v>456</v>
      </c>
      <c r="F179" s="20"/>
      <c r="G179" s="20"/>
      <c r="H179" s="20"/>
      <c r="I179" s="20"/>
      <c r="J179" s="21">
        <v>0</v>
      </c>
      <c r="K179" s="47"/>
      <c r="L179" s="21">
        <v>4084.62</v>
      </c>
      <c r="M179" s="47"/>
      <c r="N179" s="21">
        <f t="shared" ref="N179:N186" si="66">ROUND((J179-L179),5)</f>
        <v>-4084.62</v>
      </c>
      <c r="O179" s="47"/>
      <c r="P179" s="48">
        <f t="shared" ref="P179:P186" si="67">ROUND(IF(L179=0, IF(J179=0, 0, 1), J179/L179),5)</f>
        <v>0</v>
      </c>
      <c r="Q179" s="47"/>
      <c r="R179" s="21">
        <f t="shared" ref="R179:R186" si="68">J179</f>
        <v>0</v>
      </c>
      <c r="S179" s="47"/>
      <c r="T179" s="21">
        <f t="shared" ref="T179:T186" si="69">L179</f>
        <v>4084.62</v>
      </c>
      <c r="U179" s="47"/>
      <c r="V179" s="21">
        <f t="shared" ref="V179:V186" si="70">ROUND((R179-T179),5)</f>
        <v>-4084.62</v>
      </c>
      <c r="W179" s="47"/>
      <c r="X179" s="48">
        <f t="shared" ref="X179:X186" si="71">ROUND(IF(T179=0, IF(R179=0, 0, 1), R179/T179),5)</f>
        <v>0</v>
      </c>
    </row>
    <row r="180" spans="1:24" x14ac:dyDescent="0.25">
      <c r="A180" s="20"/>
      <c r="B180" s="20"/>
      <c r="C180" s="20"/>
      <c r="D180" s="20"/>
      <c r="E180" s="20" t="s">
        <v>457</v>
      </c>
      <c r="F180" s="20"/>
      <c r="G180" s="20"/>
      <c r="H180" s="20"/>
      <c r="I180" s="20"/>
      <c r="J180" s="21">
        <v>0</v>
      </c>
      <c r="K180" s="47"/>
      <c r="L180" s="21">
        <v>0</v>
      </c>
      <c r="M180" s="47"/>
      <c r="N180" s="21">
        <f t="shared" si="66"/>
        <v>0</v>
      </c>
      <c r="O180" s="47"/>
      <c r="P180" s="48">
        <f t="shared" si="67"/>
        <v>0</v>
      </c>
      <c r="Q180" s="47"/>
      <c r="R180" s="21">
        <f t="shared" si="68"/>
        <v>0</v>
      </c>
      <c r="S180" s="47"/>
      <c r="T180" s="21">
        <f t="shared" si="69"/>
        <v>0</v>
      </c>
      <c r="U180" s="47"/>
      <c r="V180" s="21">
        <f t="shared" si="70"/>
        <v>0</v>
      </c>
      <c r="W180" s="47"/>
      <c r="X180" s="48">
        <f t="shared" si="71"/>
        <v>0</v>
      </c>
    </row>
    <row r="181" spans="1:24" x14ac:dyDescent="0.25">
      <c r="A181" s="20"/>
      <c r="B181" s="20"/>
      <c r="C181" s="20"/>
      <c r="D181" s="20"/>
      <c r="E181" s="20" t="s">
        <v>458</v>
      </c>
      <c r="F181" s="20"/>
      <c r="G181" s="20"/>
      <c r="H181" s="20"/>
      <c r="I181" s="20"/>
      <c r="J181" s="21">
        <v>0</v>
      </c>
      <c r="K181" s="47"/>
      <c r="L181" s="21">
        <v>0</v>
      </c>
      <c r="M181" s="47"/>
      <c r="N181" s="21">
        <f t="shared" si="66"/>
        <v>0</v>
      </c>
      <c r="O181" s="47"/>
      <c r="P181" s="48">
        <f t="shared" si="67"/>
        <v>0</v>
      </c>
      <c r="Q181" s="47"/>
      <c r="R181" s="21">
        <f t="shared" si="68"/>
        <v>0</v>
      </c>
      <c r="S181" s="47"/>
      <c r="T181" s="21">
        <f t="shared" si="69"/>
        <v>0</v>
      </c>
      <c r="U181" s="47"/>
      <c r="V181" s="21">
        <f t="shared" si="70"/>
        <v>0</v>
      </c>
      <c r="W181" s="47"/>
      <c r="X181" s="48">
        <f t="shared" si="71"/>
        <v>0</v>
      </c>
    </row>
    <row r="182" spans="1:24" x14ac:dyDescent="0.25">
      <c r="A182" s="20"/>
      <c r="B182" s="20"/>
      <c r="C182" s="20"/>
      <c r="D182" s="20"/>
      <c r="E182" s="20" t="s">
        <v>459</v>
      </c>
      <c r="F182" s="20"/>
      <c r="G182" s="20"/>
      <c r="H182" s="20"/>
      <c r="I182" s="20"/>
      <c r="J182" s="21">
        <v>0</v>
      </c>
      <c r="K182" s="47"/>
      <c r="L182" s="21">
        <v>0</v>
      </c>
      <c r="M182" s="47"/>
      <c r="N182" s="21">
        <f t="shared" si="66"/>
        <v>0</v>
      </c>
      <c r="O182" s="47"/>
      <c r="P182" s="48">
        <f t="shared" si="67"/>
        <v>0</v>
      </c>
      <c r="Q182" s="47"/>
      <c r="R182" s="21">
        <f t="shared" si="68"/>
        <v>0</v>
      </c>
      <c r="S182" s="47"/>
      <c r="T182" s="21">
        <f t="shared" si="69"/>
        <v>0</v>
      </c>
      <c r="U182" s="47"/>
      <c r="V182" s="21">
        <f t="shared" si="70"/>
        <v>0</v>
      </c>
      <c r="W182" s="47"/>
      <c r="X182" s="48">
        <f t="shared" si="71"/>
        <v>0</v>
      </c>
    </row>
    <row r="183" spans="1:24" x14ac:dyDescent="0.25">
      <c r="A183" s="20"/>
      <c r="B183" s="20"/>
      <c r="C183" s="20"/>
      <c r="D183" s="20"/>
      <c r="E183" s="20" t="s">
        <v>460</v>
      </c>
      <c r="F183" s="20"/>
      <c r="G183" s="20"/>
      <c r="H183" s="20"/>
      <c r="I183" s="20"/>
      <c r="J183" s="21">
        <v>0</v>
      </c>
      <c r="K183" s="47"/>
      <c r="L183" s="21">
        <v>0</v>
      </c>
      <c r="M183" s="47"/>
      <c r="N183" s="21">
        <f t="shared" si="66"/>
        <v>0</v>
      </c>
      <c r="O183" s="47"/>
      <c r="P183" s="48">
        <f t="shared" si="67"/>
        <v>0</v>
      </c>
      <c r="Q183" s="47"/>
      <c r="R183" s="21">
        <f t="shared" si="68"/>
        <v>0</v>
      </c>
      <c r="S183" s="47"/>
      <c r="T183" s="21">
        <f t="shared" si="69"/>
        <v>0</v>
      </c>
      <c r="U183" s="47"/>
      <c r="V183" s="21">
        <f t="shared" si="70"/>
        <v>0</v>
      </c>
      <c r="W183" s="47"/>
      <c r="X183" s="48">
        <f t="shared" si="71"/>
        <v>0</v>
      </c>
    </row>
    <row r="184" spans="1:24" ht="15.75" thickBot="1" x14ac:dyDescent="0.3">
      <c r="A184" s="20"/>
      <c r="B184" s="20"/>
      <c r="C184" s="20"/>
      <c r="D184" s="20"/>
      <c r="E184" s="20" t="s">
        <v>461</v>
      </c>
      <c r="F184" s="20"/>
      <c r="G184" s="20"/>
      <c r="H184" s="20"/>
      <c r="I184" s="20"/>
      <c r="J184" s="27">
        <v>0</v>
      </c>
      <c r="K184" s="47"/>
      <c r="L184" s="27">
        <v>0</v>
      </c>
      <c r="M184" s="47"/>
      <c r="N184" s="27">
        <f t="shared" si="66"/>
        <v>0</v>
      </c>
      <c r="O184" s="47"/>
      <c r="P184" s="52">
        <f t="shared" si="67"/>
        <v>0</v>
      </c>
      <c r="Q184" s="47"/>
      <c r="R184" s="27">
        <f t="shared" si="68"/>
        <v>0</v>
      </c>
      <c r="S184" s="47"/>
      <c r="T184" s="27">
        <f t="shared" si="69"/>
        <v>0</v>
      </c>
      <c r="U184" s="47"/>
      <c r="V184" s="27">
        <f t="shared" si="70"/>
        <v>0</v>
      </c>
      <c r="W184" s="47"/>
      <c r="X184" s="52">
        <f t="shared" si="71"/>
        <v>0</v>
      </c>
    </row>
    <row r="185" spans="1:24" x14ac:dyDescent="0.25">
      <c r="A185" s="20"/>
      <c r="B185" s="20"/>
      <c r="C185" s="20"/>
      <c r="D185" s="20" t="s">
        <v>12</v>
      </c>
      <c r="E185" s="20"/>
      <c r="F185" s="20"/>
      <c r="G185" s="20"/>
      <c r="H185" s="20"/>
      <c r="I185" s="20"/>
      <c r="J185" s="21">
        <f>ROUND(SUM(J178:J184),5)</f>
        <v>0</v>
      </c>
      <c r="K185" s="47"/>
      <c r="L185" s="21">
        <f>ROUND(SUM(L178:L184),5)</f>
        <v>4084.62</v>
      </c>
      <c r="M185" s="47"/>
      <c r="N185" s="21">
        <f t="shared" si="66"/>
        <v>-4084.62</v>
      </c>
      <c r="O185" s="47"/>
      <c r="P185" s="48">
        <f t="shared" si="67"/>
        <v>0</v>
      </c>
      <c r="Q185" s="47"/>
      <c r="R185" s="21">
        <f t="shared" si="68"/>
        <v>0</v>
      </c>
      <c r="S185" s="47"/>
      <c r="T185" s="21">
        <f t="shared" si="69"/>
        <v>4084.62</v>
      </c>
      <c r="U185" s="47"/>
      <c r="V185" s="21">
        <f t="shared" si="70"/>
        <v>-4084.62</v>
      </c>
      <c r="W185" s="47"/>
      <c r="X185" s="48">
        <f t="shared" si="71"/>
        <v>0</v>
      </c>
    </row>
    <row r="186" spans="1:24" x14ac:dyDescent="0.25">
      <c r="A186" s="20"/>
      <c r="B186" s="20"/>
      <c r="C186" s="20"/>
      <c r="D186" s="20" t="s">
        <v>462</v>
      </c>
      <c r="E186" s="20"/>
      <c r="F186" s="20"/>
      <c r="G186" s="20"/>
      <c r="H186" s="20"/>
      <c r="I186" s="20"/>
      <c r="J186" s="21">
        <v>0</v>
      </c>
      <c r="K186" s="47"/>
      <c r="L186" s="21">
        <v>16000</v>
      </c>
      <c r="M186" s="47"/>
      <c r="N186" s="21">
        <f t="shared" si="66"/>
        <v>-16000</v>
      </c>
      <c r="O186" s="47"/>
      <c r="P186" s="48">
        <f t="shared" si="67"/>
        <v>0</v>
      </c>
      <c r="Q186" s="47"/>
      <c r="R186" s="21">
        <f t="shared" si="68"/>
        <v>0</v>
      </c>
      <c r="S186" s="47"/>
      <c r="T186" s="21">
        <f t="shared" si="69"/>
        <v>16000</v>
      </c>
      <c r="U186" s="47"/>
      <c r="V186" s="21">
        <f t="shared" si="70"/>
        <v>-16000</v>
      </c>
      <c r="W186" s="47"/>
      <c r="X186" s="48">
        <f t="shared" si="71"/>
        <v>0</v>
      </c>
    </row>
    <row r="187" spans="1:24" x14ac:dyDescent="0.25">
      <c r="A187" s="20"/>
      <c r="B187" s="20"/>
      <c r="C187" s="20"/>
      <c r="D187" s="20" t="s">
        <v>463</v>
      </c>
      <c r="E187" s="20"/>
      <c r="F187" s="20"/>
      <c r="G187" s="20"/>
      <c r="H187" s="20"/>
      <c r="I187" s="20"/>
      <c r="J187" s="21"/>
      <c r="K187" s="47"/>
      <c r="L187" s="21"/>
      <c r="M187" s="47"/>
      <c r="N187" s="21"/>
      <c r="O187" s="47"/>
      <c r="P187" s="48"/>
      <c r="Q187" s="47"/>
      <c r="R187" s="21"/>
      <c r="S187" s="47"/>
      <c r="T187" s="21"/>
      <c r="U187" s="47"/>
      <c r="V187" s="21"/>
      <c r="W187" s="47"/>
      <c r="X187" s="48"/>
    </row>
    <row r="188" spans="1:24" x14ac:dyDescent="0.25">
      <c r="A188" s="20"/>
      <c r="B188" s="20"/>
      <c r="C188" s="20"/>
      <c r="D188" s="20"/>
      <c r="E188" s="20" t="s">
        <v>464</v>
      </c>
      <c r="F188" s="20"/>
      <c r="G188" s="20"/>
      <c r="H188" s="20"/>
      <c r="I188" s="20"/>
      <c r="J188" s="21"/>
      <c r="K188" s="47"/>
      <c r="L188" s="21"/>
      <c r="M188" s="47"/>
      <c r="N188" s="21"/>
      <c r="O188" s="47"/>
      <c r="P188" s="48"/>
      <c r="Q188" s="47"/>
      <c r="R188" s="21"/>
      <c r="S188" s="47"/>
      <c r="T188" s="21"/>
      <c r="U188" s="47"/>
      <c r="V188" s="21"/>
      <c r="W188" s="47"/>
      <c r="X188" s="48"/>
    </row>
    <row r="189" spans="1:24" ht="15.75" thickBot="1" x14ac:dyDescent="0.3">
      <c r="A189" s="20"/>
      <c r="B189" s="20"/>
      <c r="C189" s="20"/>
      <c r="D189" s="20"/>
      <c r="E189" s="20"/>
      <c r="F189" s="20" t="s">
        <v>465</v>
      </c>
      <c r="G189" s="20"/>
      <c r="H189" s="20"/>
      <c r="I189" s="20"/>
      <c r="J189" s="22">
        <v>0</v>
      </c>
      <c r="K189" s="47"/>
      <c r="L189" s="21"/>
      <c r="M189" s="47"/>
      <c r="N189" s="21"/>
      <c r="O189" s="47"/>
      <c r="P189" s="48"/>
      <c r="Q189" s="47"/>
      <c r="R189" s="22">
        <f t="shared" ref="R189:R194" si="72">J189</f>
        <v>0</v>
      </c>
      <c r="S189" s="47"/>
      <c r="T189" s="22">
        <f t="shared" ref="T189:T194" si="73">L189</f>
        <v>0</v>
      </c>
      <c r="U189" s="47"/>
      <c r="V189" s="22">
        <f t="shared" ref="V189:V194" si="74">ROUND((R189-T189),5)</f>
        <v>0</v>
      </c>
      <c r="W189" s="47"/>
      <c r="X189" s="49">
        <f t="shared" ref="X189:X194" si="75">ROUND(IF(T189=0, IF(R189=0, 0, 1), R189/T189),5)</f>
        <v>0</v>
      </c>
    </row>
    <row r="190" spans="1:24" ht="15.75" thickBot="1" x14ac:dyDescent="0.3">
      <c r="A190" s="20"/>
      <c r="B190" s="20"/>
      <c r="C190" s="20"/>
      <c r="D190" s="20"/>
      <c r="E190" s="20" t="s">
        <v>466</v>
      </c>
      <c r="F190" s="20"/>
      <c r="G190" s="20"/>
      <c r="H190" s="20"/>
      <c r="I190" s="20"/>
      <c r="J190" s="24">
        <f>ROUND(SUM(J188:J189),5)</f>
        <v>0</v>
      </c>
      <c r="K190" s="47"/>
      <c r="L190" s="21"/>
      <c r="M190" s="47"/>
      <c r="N190" s="21"/>
      <c r="O190" s="47"/>
      <c r="P190" s="48"/>
      <c r="Q190" s="47"/>
      <c r="R190" s="24">
        <f t="shared" si="72"/>
        <v>0</v>
      </c>
      <c r="S190" s="47"/>
      <c r="T190" s="24">
        <f t="shared" si="73"/>
        <v>0</v>
      </c>
      <c r="U190" s="47"/>
      <c r="V190" s="24">
        <f t="shared" si="74"/>
        <v>0</v>
      </c>
      <c r="W190" s="47"/>
      <c r="X190" s="50">
        <f t="shared" si="75"/>
        <v>0</v>
      </c>
    </row>
    <row r="191" spans="1:24" ht="15.75" thickBot="1" x14ac:dyDescent="0.3">
      <c r="A191" s="20"/>
      <c r="B191" s="20"/>
      <c r="C191" s="20"/>
      <c r="D191" s="20" t="s">
        <v>467</v>
      </c>
      <c r="E191" s="20"/>
      <c r="F191" s="20"/>
      <c r="G191" s="20"/>
      <c r="H191" s="20"/>
      <c r="I191" s="20"/>
      <c r="J191" s="24">
        <f>ROUND(J187+J190,5)</f>
        <v>0</v>
      </c>
      <c r="K191" s="47"/>
      <c r="L191" s="22"/>
      <c r="M191" s="47"/>
      <c r="N191" s="22"/>
      <c r="O191" s="47"/>
      <c r="P191" s="49"/>
      <c r="Q191" s="47"/>
      <c r="R191" s="24">
        <f t="shared" si="72"/>
        <v>0</v>
      </c>
      <c r="S191" s="47"/>
      <c r="T191" s="24">
        <f t="shared" si="73"/>
        <v>0</v>
      </c>
      <c r="U191" s="47"/>
      <c r="V191" s="24">
        <f t="shared" si="74"/>
        <v>0</v>
      </c>
      <c r="W191" s="47"/>
      <c r="X191" s="50">
        <f t="shared" si="75"/>
        <v>0</v>
      </c>
    </row>
    <row r="192" spans="1:24" ht="15.75" thickBot="1" x14ac:dyDescent="0.3">
      <c r="A192" s="20"/>
      <c r="B192" s="20"/>
      <c r="C192" s="20" t="s">
        <v>468</v>
      </c>
      <c r="D192" s="20"/>
      <c r="E192" s="20"/>
      <c r="F192" s="20"/>
      <c r="G192" s="20"/>
      <c r="H192" s="20"/>
      <c r="I192" s="20"/>
      <c r="J192" s="24">
        <f>ROUND(J177+SUM(J185:J186)+J191,5)</f>
        <v>0</v>
      </c>
      <c r="K192" s="47"/>
      <c r="L192" s="24">
        <f>ROUND(L177+SUM(L185:L186)+L191,5)</f>
        <v>20084.62</v>
      </c>
      <c r="M192" s="47"/>
      <c r="N192" s="24">
        <f>ROUND((J192-L192),5)</f>
        <v>-20084.62</v>
      </c>
      <c r="O192" s="47"/>
      <c r="P192" s="50">
        <f>ROUND(IF(L192=0, IF(J192=0, 0, 1), J192/L192),5)</f>
        <v>0</v>
      </c>
      <c r="Q192" s="47"/>
      <c r="R192" s="24">
        <f t="shared" si="72"/>
        <v>0</v>
      </c>
      <c r="S192" s="47"/>
      <c r="T192" s="24">
        <f t="shared" si="73"/>
        <v>20084.62</v>
      </c>
      <c r="U192" s="47"/>
      <c r="V192" s="24">
        <f t="shared" si="74"/>
        <v>-20084.62</v>
      </c>
      <c r="W192" s="47"/>
      <c r="X192" s="50">
        <f t="shared" si="75"/>
        <v>0</v>
      </c>
    </row>
    <row r="193" spans="1:24" ht="15.75" thickBot="1" x14ac:dyDescent="0.3">
      <c r="A193" s="20"/>
      <c r="B193" s="20" t="s">
        <v>469</v>
      </c>
      <c r="C193" s="20"/>
      <c r="D193" s="20"/>
      <c r="E193" s="20"/>
      <c r="F193" s="20"/>
      <c r="G193" s="20"/>
      <c r="H193" s="20"/>
      <c r="I193" s="20"/>
      <c r="J193" s="24">
        <f>ROUND(J171+J176-J192,5)</f>
        <v>1157.58</v>
      </c>
      <c r="K193" s="47"/>
      <c r="L193" s="24">
        <f>ROUND(L171+L176-L192,5)</f>
        <v>-20084.62</v>
      </c>
      <c r="M193" s="47"/>
      <c r="N193" s="24">
        <f>ROUND((J193-L193),5)</f>
        <v>21242.2</v>
      </c>
      <c r="O193" s="47"/>
      <c r="P193" s="50">
        <f>ROUND(IF(L193=0, IF(J193=0, 0, 1), J193/L193),5)</f>
        <v>-5.7639999999999997E-2</v>
      </c>
      <c r="Q193" s="47"/>
      <c r="R193" s="24">
        <f t="shared" si="72"/>
        <v>1157.58</v>
      </c>
      <c r="S193" s="47"/>
      <c r="T193" s="24">
        <f t="shared" si="73"/>
        <v>-20084.62</v>
      </c>
      <c r="U193" s="47"/>
      <c r="V193" s="24">
        <f t="shared" si="74"/>
        <v>21242.2</v>
      </c>
      <c r="W193" s="47"/>
      <c r="X193" s="50">
        <f t="shared" si="75"/>
        <v>-5.7639999999999997E-2</v>
      </c>
    </row>
    <row r="194" spans="1:24" s="26" customFormat="1" ht="12" thickBot="1" x14ac:dyDescent="0.25">
      <c r="A194" s="20" t="s">
        <v>108</v>
      </c>
      <c r="B194" s="20"/>
      <c r="C194" s="20"/>
      <c r="D194" s="20"/>
      <c r="E194" s="20"/>
      <c r="F194" s="20"/>
      <c r="G194" s="20"/>
      <c r="H194" s="20"/>
      <c r="I194" s="20"/>
      <c r="J194" s="25">
        <f>ROUND(J170+J193,5)</f>
        <v>-104690.8</v>
      </c>
      <c r="K194" s="20"/>
      <c r="L194" s="25">
        <f>ROUND(L170+L193,5)</f>
        <v>-116862.55</v>
      </c>
      <c r="M194" s="20"/>
      <c r="N194" s="25">
        <f>ROUND((J194-L194),5)</f>
        <v>12171.75</v>
      </c>
      <c r="O194" s="20"/>
      <c r="P194" s="53">
        <f>ROUND(IF(L194=0, IF(J194=0, 0, 1), J194/L194),5)</f>
        <v>0.89585000000000004</v>
      </c>
      <c r="Q194" s="20"/>
      <c r="R194" s="25">
        <f t="shared" si="72"/>
        <v>-104690.8</v>
      </c>
      <c r="S194" s="20"/>
      <c r="T194" s="25">
        <f t="shared" si="73"/>
        <v>-116862.55</v>
      </c>
      <c r="U194" s="20"/>
      <c r="V194" s="25">
        <f t="shared" si="74"/>
        <v>12171.75</v>
      </c>
      <c r="W194" s="20"/>
      <c r="X194" s="53">
        <f t="shared" si="75"/>
        <v>0.89585000000000004</v>
      </c>
    </row>
    <row r="195" spans="1:24" ht="15.75" thickTop="1" x14ac:dyDescent="0.25"/>
  </sheetData>
  <pageMargins left="0.7" right="0.7" top="0.75" bottom="0.75" header="0.1" footer="0.3"/>
  <pageSetup orientation="portrait" r:id="rId1"/>
  <headerFooter>
    <oddHeader>&amp;L&amp;"Arial,Bold"&amp;8 1:38 PM
&amp;"Arial,Bold"&amp;8 02/08/22
&amp;"Arial,Bold"&amp;8 Accrual Basis&amp;C&amp;"Arial,Bold"&amp;12 Nederland Fire Protection District
&amp;"Arial,Bold"&amp;14 Income &amp;&amp; Expense Budget vs. Actual
&amp;"Arial,Bold"&amp;10 January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7B716-ABE3-4479-9E12-B34115BE25CF}">
  <sheetPr codeName="Sheet5"/>
  <dimension ref="A1:AA398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32" customWidth="1"/>
    <col min="6" max="6" width="22.85546875" style="32" customWidth="1"/>
    <col min="7" max="8" width="2.28515625" style="32" customWidth="1"/>
    <col min="9" max="9" width="14.28515625" style="32" bestFit="1" customWidth="1"/>
    <col min="10" max="10" width="2.28515625" style="32" customWidth="1"/>
    <col min="11" max="11" width="8.7109375" style="32" bestFit="1" customWidth="1"/>
    <col min="12" max="12" width="2.28515625" style="32" customWidth="1"/>
    <col min="13" max="13" width="17.7109375" style="32" bestFit="1" customWidth="1"/>
    <col min="14" max="14" width="2.28515625" style="32" customWidth="1"/>
    <col min="15" max="15" width="29.85546875" style="32" bestFit="1" customWidth="1"/>
    <col min="16" max="16" width="2.28515625" style="32" customWidth="1"/>
    <col min="17" max="17" width="30.7109375" style="32" customWidth="1"/>
    <col min="18" max="18" width="2.28515625" style="32" customWidth="1"/>
    <col min="19" max="19" width="7.85546875" style="32" bestFit="1" customWidth="1"/>
    <col min="20" max="20" width="2.28515625" style="32" customWidth="1"/>
    <col min="21" max="21" width="3.28515625" style="32" bestFit="1" customWidth="1"/>
    <col min="22" max="22" width="2.28515625" style="32" customWidth="1"/>
    <col min="23" max="23" width="19.85546875" style="32" bestFit="1" customWidth="1"/>
    <col min="24" max="24" width="2.28515625" style="32" customWidth="1"/>
    <col min="25" max="25" width="9.28515625" style="32" bestFit="1" customWidth="1"/>
    <col min="26" max="26" width="2.28515625" style="32" customWidth="1"/>
    <col min="27" max="27" width="9.28515625" style="32" bestFit="1" customWidth="1"/>
  </cols>
  <sheetData>
    <row r="1" spans="1:27" s="30" customFormat="1" ht="15.75" thickBot="1" x14ac:dyDescent="0.3">
      <c r="A1" s="41"/>
      <c r="B1" s="41"/>
      <c r="C1" s="41"/>
      <c r="D1" s="41"/>
      <c r="E1" s="41"/>
      <c r="F1" s="41"/>
      <c r="G1" s="41"/>
      <c r="H1" s="41"/>
      <c r="I1" s="42" t="s">
        <v>111</v>
      </c>
      <c r="J1" s="41"/>
      <c r="K1" s="42" t="s">
        <v>112</v>
      </c>
      <c r="L1" s="41"/>
      <c r="M1" s="42" t="s">
        <v>113</v>
      </c>
      <c r="N1" s="41"/>
      <c r="O1" s="42" t="s">
        <v>114</v>
      </c>
      <c r="P1" s="41"/>
      <c r="Q1" s="42" t="s">
        <v>115</v>
      </c>
      <c r="R1" s="41"/>
      <c r="S1" s="42" t="s">
        <v>477</v>
      </c>
      <c r="T1" s="41"/>
      <c r="U1" s="42" t="s">
        <v>478</v>
      </c>
      <c r="V1" s="41"/>
      <c r="W1" s="42" t="s">
        <v>479</v>
      </c>
      <c r="X1" s="41"/>
      <c r="Y1" s="42" t="s">
        <v>116</v>
      </c>
      <c r="Z1" s="41"/>
      <c r="AA1" s="42" t="s">
        <v>480</v>
      </c>
    </row>
    <row r="2" spans="1:27" ht="15.75" thickTop="1" x14ac:dyDescent="0.25">
      <c r="A2" s="33"/>
      <c r="B2" s="33" t="s">
        <v>287</v>
      </c>
      <c r="C2" s="33"/>
      <c r="D2" s="33"/>
      <c r="E2" s="33"/>
      <c r="F2" s="33"/>
      <c r="G2" s="33"/>
      <c r="H2" s="33"/>
      <c r="I2" s="33"/>
      <c r="J2" s="33"/>
      <c r="K2" s="34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5"/>
      <c r="Z2" s="33"/>
      <c r="AA2" s="35"/>
    </row>
    <row r="3" spans="1:27" x14ac:dyDescent="0.25">
      <c r="A3" s="36"/>
      <c r="B3" s="36"/>
      <c r="C3" s="36"/>
      <c r="D3" s="36"/>
      <c r="E3" s="36"/>
      <c r="F3" s="36"/>
      <c r="G3" s="36"/>
      <c r="H3" s="36"/>
      <c r="I3" s="36" t="s">
        <v>123</v>
      </c>
      <c r="J3" s="36"/>
      <c r="K3" s="37">
        <v>44562</v>
      </c>
      <c r="L3" s="36"/>
      <c r="M3" s="36" t="s">
        <v>547</v>
      </c>
      <c r="N3" s="36"/>
      <c r="O3" s="36"/>
      <c r="P3" s="36"/>
      <c r="Q3" s="36" t="s">
        <v>626</v>
      </c>
      <c r="R3" s="36"/>
      <c r="S3" s="36" t="s">
        <v>279</v>
      </c>
      <c r="T3" s="36"/>
      <c r="U3" s="73"/>
      <c r="V3" s="36"/>
      <c r="W3" s="36" t="s">
        <v>49</v>
      </c>
      <c r="X3" s="36"/>
      <c r="Y3" s="38">
        <v>-22947</v>
      </c>
      <c r="Z3" s="36"/>
      <c r="AA3" s="38">
        <f>ROUND(AA2+Y3,5)</f>
        <v>-22947</v>
      </c>
    </row>
    <row r="4" spans="1:27" ht="15.75" thickBot="1" x14ac:dyDescent="0.3">
      <c r="A4" s="36"/>
      <c r="B4" s="36"/>
      <c r="C4" s="36"/>
      <c r="D4" s="36"/>
      <c r="E4" s="36"/>
      <c r="F4" s="36"/>
      <c r="G4" s="36"/>
      <c r="H4" s="36"/>
      <c r="I4" s="36" t="s">
        <v>118</v>
      </c>
      <c r="J4" s="36"/>
      <c r="K4" s="37">
        <v>44572</v>
      </c>
      <c r="L4" s="36"/>
      <c r="M4" s="36" t="s">
        <v>548</v>
      </c>
      <c r="N4" s="36"/>
      <c r="O4" s="36"/>
      <c r="P4" s="36"/>
      <c r="Q4" s="36" t="s">
        <v>627</v>
      </c>
      <c r="R4" s="36"/>
      <c r="S4" s="36" t="s">
        <v>279</v>
      </c>
      <c r="T4" s="36"/>
      <c r="U4" s="73"/>
      <c r="V4" s="36"/>
      <c r="W4" s="36" t="s">
        <v>46</v>
      </c>
      <c r="X4" s="36"/>
      <c r="Y4" s="74">
        <v>22947</v>
      </c>
      <c r="Z4" s="36"/>
      <c r="AA4" s="74">
        <f>ROUND(AA3+Y4,5)</f>
        <v>0</v>
      </c>
    </row>
    <row r="5" spans="1:27" x14ac:dyDescent="0.25">
      <c r="A5" s="47"/>
      <c r="B5" s="47" t="s">
        <v>481</v>
      </c>
      <c r="C5" s="47"/>
      <c r="D5" s="47"/>
      <c r="E5" s="47"/>
      <c r="F5" s="47"/>
      <c r="G5" s="47"/>
      <c r="H5" s="47"/>
      <c r="I5" s="47"/>
      <c r="J5" s="47"/>
      <c r="K5" s="75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21">
        <f>ROUND(SUM(Y2:Y4),5)</f>
        <v>0</v>
      </c>
      <c r="Z5" s="47"/>
      <c r="AA5" s="21">
        <f>AA4</f>
        <v>0</v>
      </c>
    </row>
    <row r="6" spans="1:27" x14ac:dyDescent="0.25">
      <c r="A6" s="33"/>
      <c r="B6" s="33" t="s">
        <v>288</v>
      </c>
      <c r="C6" s="33"/>
      <c r="D6" s="33"/>
      <c r="E6" s="33"/>
      <c r="F6" s="33"/>
      <c r="G6" s="33"/>
      <c r="H6" s="33"/>
      <c r="I6" s="33"/>
      <c r="J6" s="33"/>
      <c r="K6" s="34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5"/>
      <c r="Z6" s="33"/>
      <c r="AA6" s="35"/>
    </row>
    <row r="7" spans="1:27" x14ac:dyDescent="0.25">
      <c r="A7" s="36"/>
      <c r="B7" s="36"/>
      <c r="C7" s="36"/>
      <c r="D7" s="36"/>
      <c r="E7" s="36"/>
      <c r="F7" s="36"/>
      <c r="G7" s="36"/>
      <c r="H7" s="36"/>
      <c r="I7" s="36" t="s">
        <v>118</v>
      </c>
      <c r="J7" s="36"/>
      <c r="K7" s="37">
        <v>44572</v>
      </c>
      <c r="L7" s="36"/>
      <c r="M7" s="36" t="s">
        <v>549</v>
      </c>
      <c r="N7" s="36"/>
      <c r="O7" s="36"/>
      <c r="P7" s="36"/>
      <c r="Q7" s="36" t="s">
        <v>628</v>
      </c>
      <c r="R7" s="36"/>
      <c r="S7" s="36" t="s">
        <v>279</v>
      </c>
      <c r="T7" s="36"/>
      <c r="U7" s="73"/>
      <c r="V7" s="36"/>
      <c r="W7" s="36" t="s">
        <v>46</v>
      </c>
      <c r="X7" s="36"/>
      <c r="Y7" s="38">
        <v>500</v>
      </c>
      <c r="Z7" s="36"/>
      <c r="AA7" s="38">
        <f>ROUND(AA6+Y7,5)</f>
        <v>500</v>
      </c>
    </row>
    <row r="8" spans="1:27" x14ac:dyDescent="0.25">
      <c r="A8" s="36"/>
      <c r="B8" s="36"/>
      <c r="C8" s="36"/>
      <c r="D8" s="36"/>
      <c r="E8" s="36"/>
      <c r="F8" s="36"/>
      <c r="G8" s="36"/>
      <c r="H8" s="36"/>
      <c r="I8" s="36" t="s">
        <v>118</v>
      </c>
      <c r="J8" s="36"/>
      <c r="K8" s="37">
        <v>44572</v>
      </c>
      <c r="L8" s="36"/>
      <c r="M8" s="36" t="s">
        <v>550</v>
      </c>
      <c r="N8" s="36"/>
      <c r="O8" s="36"/>
      <c r="P8" s="36"/>
      <c r="Q8" s="36" t="s">
        <v>629</v>
      </c>
      <c r="R8" s="36"/>
      <c r="S8" s="36" t="s">
        <v>279</v>
      </c>
      <c r="T8" s="36"/>
      <c r="U8" s="73"/>
      <c r="V8" s="36"/>
      <c r="W8" s="36" t="s">
        <v>46</v>
      </c>
      <c r="X8" s="36"/>
      <c r="Y8" s="38">
        <v>500</v>
      </c>
      <c r="Z8" s="36"/>
      <c r="AA8" s="38">
        <f>ROUND(AA7+Y8,5)</f>
        <v>1000</v>
      </c>
    </row>
    <row r="9" spans="1:27" ht="15.75" thickBot="1" x14ac:dyDescent="0.3">
      <c r="A9" s="36"/>
      <c r="B9" s="36"/>
      <c r="C9" s="36"/>
      <c r="D9" s="36"/>
      <c r="E9" s="36"/>
      <c r="F9" s="36"/>
      <c r="G9" s="36"/>
      <c r="H9" s="36"/>
      <c r="I9" s="36" t="s">
        <v>118</v>
      </c>
      <c r="J9" s="36"/>
      <c r="K9" s="37">
        <v>44572</v>
      </c>
      <c r="L9" s="36"/>
      <c r="M9" s="36"/>
      <c r="N9" s="36"/>
      <c r="O9" s="36"/>
      <c r="P9" s="36"/>
      <c r="Q9" s="36" t="s">
        <v>630</v>
      </c>
      <c r="R9" s="36"/>
      <c r="S9" s="36" t="s">
        <v>279</v>
      </c>
      <c r="T9" s="36"/>
      <c r="U9" s="73"/>
      <c r="V9" s="36"/>
      <c r="W9" s="36" t="s">
        <v>46</v>
      </c>
      <c r="X9" s="36"/>
      <c r="Y9" s="74">
        <v>75.11</v>
      </c>
      <c r="Z9" s="36"/>
      <c r="AA9" s="74">
        <f>ROUND(AA8+Y9,5)</f>
        <v>1075.1099999999999</v>
      </c>
    </row>
    <row r="10" spans="1:27" x14ac:dyDescent="0.25">
      <c r="A10" s="47"/>
      <c r="B10" s="47" t="s">
        <v>482</v>
      </c>
      <c r="C10" s="47"/>
      <c r="D10" s="47"/>
      <c r="E10" s="47"/>
      <c r="F10" s="47"/>
      <c r="G10" s="47"/>
      <c r="H10" s="47"/>
      <c r="I10" s="47"/>
      <c r="J10" s="47"/>
      <c r="K10" s="75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21">
        <f>ROUND(SUM(Y6:Y9),5)</f>
        <v>1075.1099999999999</v>
      </c>
      <c r="Z10" s="47"/>
      <c r="AA10" s="21">
        <f>AA9</f>
        <v>1075.1099999999999</v>
      </c>
    </row>
    <row r="11" spans="1:27" x14ac:dyDescent="0.25">
      <c r="A11" s="33"/>
      <c r="B11" s="33" t="s">
        <v>289</v>
      </c>
      <c r="C11" s="33"/>
      <c r="D11" s="33"/>
      <c r="E11" s="33"/>
      <c r="F11" s="33"/>
      <c r="G11" s="33"/>
      <c r="H11" s="33"/>
      <c r="I11" s="33"/>
      <c r="J11" s="33"/>
      <c r="K11" s="34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5"/>
      <c r="Z11" s="33"/>
      <c r="AA11" s="35"/>
    </row>
    <row r="12" spans="1:27" x14ac:dyDescent="0.25">
      <c r="A12" s="36"/>
      <c r="B12" s="36"/>
      <c r="C12" s="36"/>
      <c r="D12" s="36"/>
      <c r="E12" s="36"/>
      <c r="F12" s="36"/>
      <c r="G12" s="36"/>
      <c r="H12" s="36"/>
      <c r="I12" s="36" t="s">
        <v>118</v>
      </c>
      <c r="J12" s="36"/>
      <c r="K12" s="37">
        <v>44592</v>
      </c>
      <c r="L12" s="36"/>
      <c r="M12" s="36"/>
      <c r="N12" s="36"/>
      <c r="O12" s="36"/>
      <c r="P12" s="36"/>
      <c r="Q12" s="36" t="s">
        <v>253</v>
      </c>
      <c r="R12" s="36"/>
      <c r="S12" s="36" t="s">
        <v>279</v>
      </c>
      <c r="T12" s="36"/>
      <c r="U12" s="73"/>
      <c r="V12" s="36"/>
      <c r="W12" s="36" t="s">
        <v>46</v>
      </c>
      <c r="X12" s="36"/>
      <c r="Y12" s="38">
        <v>0.35</v>
      </c>
      <c r="Z12" s="36"/>
      <c r="AA12" s="38">
        <f>ROUND(AA11+Y12,5)</f>
        <v>0.35</v>
      </c>
    </row>
    <row r="13" spans="1:27" x14ac:dyDescent="0.25">
      <c r="A13" s="36"/>
      <c r="B13" s="36"/>
      <c r="C13" s="36"/>
      <c r="D13" s="36"/>
      <c r="E13" s="36"/>
      <c r="F13" s="36"/>
      <c r="G13" s="36"/>
      <c r="H13" s="36"/>
      <c r="I13" s="36" t="s">
        <v>118</v>
      </c>
      <c r="J13" s="36"/>
      <c r="K13" s="37">
        <v>44592</v>
      </c>
      <c r="L13" s="36"/>
      <c r="M13" s="36"/>
      <c r="N13" s="36"/>
      <c r="O13" s="36"/>
      <c r="P13" s="36"/>
      <c r="Q13" s="36" t="s">
        <v>253</v>
      </c>
      <c r="R13" s="36"/>
      <c r="S13" s="36" t="s">
        <v>279</v>
      </c>
      <c r="T13" s="36"/>
      <c r="U13" s="73"/>
      <c r="V13" s="36"/>
      <c r="W13" s="36" t="s">
        <v>45</v>
      </c>
      <c r="X13" s="36"/>
      <c r="Y13" s="38">
        <v>3.38</v>
      </c>
      <c r="Z13" s="36"/>
      <c r="AA13" s="38">
        <f>ROUND(AA12+Y13,5)</f>
        <v>3.73</v>
      </c>
    </row>
    <row r="14" spans="1:27" ht="15.75" thickBot="1" x14ac:dyDescent="0.3">
      <c r="A14" s="36"/>
      <c r="B14" s="36"/>
      <c r="C14" s="36"/>
      <c r="D14" s="36"/>
      <c r="E14" s="36"/>
      <c r="F14" s="36"/>
      <c r="G14" s="36"/>
      <c r="H14" s="36"/>
      <c r="I14" s="36" t="s">
        <v>118</v>
      </c>
      <c r="J14" s="36"/>
      <c r="K14" s="37">
        <v>44592</v>
      </c>
      <c r="L14" s="36"/>
      <c r="M14" s="36"/>
      <c r="N14" s="36"/>
      <c r="O14" s="36"/>
      <c r="P14" s="36"/>
      <c r="Q14" s="36" t="s">
        <v>253</v>
      </c>
      <c r="R14" s="36"/>
      <c r="S14" s="36" t="s">
        <v>279</v>
      </c>
      <c r="T14" s="36"/>
      <c r="U14" s="73"/>
      <c r="V14" s="36"/>
      <c r="W14" s="36" t="s">
        <v>4</v>
      </c>
      <c r="X14" s="36"/>
      <c r="Y14" s="74">
        <v>0.06</v>
      </c>
      <c r="Z14" s="36"/>
      <c r="AA14" s="74">
        <f>ROUND(AA13+Y14,5)</f>
        <v>3.79</v>
      </c>
    </row>
    <row r="15" spans="1:27" x14ac:dyDescent="0.25">
      <c r="A15" s="47"/>
      <c r="B15" s="47" t="s">
        <v>483</v>
      </c>
      <c r="C15" s="47"/>
      <c r="D15" s="47"/>
      <c r="E15" s="47"/>
      <c r="F15" s="47"/>
      <c r="G15" s="47"/>
      <c r="H15" s="47"/>
      <c r="I15" s="47"/>
      <c r="J15" s="47"/>
      <c r="K15" s="75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21">
        <f>ROUND(SUM(Y11:Y14),5)</f>
        <v>3.79</v>
      </c>
      <c r="Z15" s="47"/>
      <c r="AA15" s="21">
        <f>AA14</f>
        <v>3.79</v>
      </c>
    </row>
    <row r="16" spans="1:27" x14ac:dyDescent="0.25">
      <c r="A16" s="33"/>
      <c r="B16" s="33" t="s">
        <v>290</v>
      </c>
      <c r="C16" s="33"/>
      <c r="D16" s="33"/>
      <c r="E16" s="33"/>
      <c r="F16" s="33"/>
      <c r="G16" s="33"/>
      <c r="H16" s="33"/>
      <c r="I16" s="33"/>
      <c r="J16" s="33"/>
      <c r="K16" s="34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5"/>
      <c r="Z16" s="33"/>
      <c r="AA16" s="35"/>
    </row>
    <row r="17" spans="1:27" x14ac:dyDescent="0.25">
      <c r="A17" s="33"/>
      <c r="B17" s="33"/>
      <c r="C17" s="33" t="s">
        <v>292</v>
      </c>
      <c r="D17" s="33"/>
      <c r="E17" s="33"/>
      <c r="F17" s="33"/>
      <c r="G17" s="33"/>
      <c r="H17" s="33"/>
      <c r="I17" s="33"/>
      <c r="J17" s="33"/>
      <c r="K17" s="34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5"/>
      <c r="Z17" s="33"/>
      <c r="AA17" s="35"/>
    </row>
    <row r="18" spans="1:27" x14ac:dyDescent="0.25">
      <c r="A18" s="36"/>
      <c r="B18" s="36"/>
      <c r="C18" s="36"/>
      <c r="D18" s="36"/>
      <c r="E18" s="36"/>
      <c r="F18" s="36"/>
      <c r="G18" s="36"/>
      <c r="H18" s="36"/>
      <c r="I18" s="36" t="s">
        <v>123</v>
      </c>
      <c r="J18" s="36"/>
      <c r="K18" s="37">
        <v>44562</v>
      </c>
      <c r="L18" s="36"/>
      <c r="M18" s="36" t="s">
        <v>551</v>
      </c>
      <c r="N18" s="36"/>
      <c r="O18" s="36"/>
      <c r="P18" s="36"/>
      <c r="Q18" s="36" t="s">
        <v>631</v>
      </c>
      <c r="R18" s="36"/>
      <c r="S18" s="36" t="s">
        <v>279</v>
      </c>
      <c r="T18" s="36"/>
      <c r="U18" s="73"/>
      <c r="V18" s="36"/>
      <c r="W18" s="36" t="s">
        <v>698</v>
      </c>
      <c r="X18" s="36"/>
      <c r="Y18" s="38">
        <v>-90.53</v>
      </c>
      <c r="Z18" s="36"/>
      <c r="AA18" s="38">
        <f>ROUND(AA17+Y18,5)</f>
        <v>-90.53</v>
      </c>
    </row>
    <row r="19" spans="1:27" ht="15.75" thickBot="1" x14ac:dyDescent="0.3">
      <c r="A19" s="36"/>
      <c r="B19" s="36"/>
      <c r="C19" s="36"/>
      <c r="D19" s="36"/>
      <c r="E19" s="36"/>
      <c r="F19" s="36"/>
      <c r="G19" s="36"/>
      <c r="H19" s="36"/>
      <c r="I19" s="36" t="s">
        <v>118</v>
      </c>
      <c r="J19" s="36"/>
      <c r="K19" s="37">
        <v>44571</v>
      </c>
      <c r="L19" s="36"/>
      <c r="M19" s="36"/>
      <c r="N19" s="36"/>
      <c r="O19" s="36"/>
      <c r="P19" s="36"/>
      <c r="Q19" s="36" t="s">
        <v>632</v>
      </c>
      <c r="R19" s="36"/>
      <c r="S19" s="36" t="s">
        <v>279</v>
      </c>
      <c r="T19" s="36"/>
      <c r="U19" s="73"/>
      <c r="V19" s="36"/>
      <c r="W19" s="36" t="s">
        <v>45</v>
      </c>
      <c r="X19" s="36"/>
      <c r="Y19" s="74">
        <v>90.53</v>
      </c>
      <c r="Z19" s="36"/>
      <c r="AA19" s="74">
        <f>ROUND(AA18+Y19,5)</f>
        <v>0</v>
      </c>
    </row>
    <row r="20" spans="1:27" x14ac:dyDescent="0.25">
      <c r="A20" s="47"/>
      <c r="B20" s="47"/>
      <c r="C20" s="47" t="s">
        <v>484</v>
      </c>
      <c r="D20" s="47"/>
      <c r="E20" s="47"/>
      <c r="F20" s="47"/>
      <c r="G20" s="47"/>
      <c r="H20" s="47"/>
      <c r="I20" s="47"/>
      <c r="J20" s="47"/>
      <c r="K20" s="75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21">
        <f>ROUND(SUM(Y17:Y19),5)</f>
        <v>0</v>
      </c>
      <c r="Z20" s="47"/>
      <c r="AA20" s="21">
        <f>AA19</f>
        <v>0</v>
      </c>
    </row>
    <row r="21" spans="1:27" x14ac:dyDescent="0.25">
      <c r="A21" s="33"/>
      <c r="B21" s="33"/>
      <c r="C21" s="33" t="s">
        <v>293</v>
      </c>
      <c r="D21" s="33"/>
      <c r="E21" s="33"/>
      <c r="F21" s="33"/>
      <c r="G21" s="33"/>
      <c r="H21" s="33"/>
      <c r="I21" s="33"/>
      <c r="J21" s="33"/>
      <c r="K21" s="34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5"/>
      <c r="Z21" s="33"/>
      <c r="AA21" s="35"/>
    </row>
    <row r="22" spans="1:27" x14ac:dyDescent="0.25">
      <c r="A22" s="36"/>
      <c r="B22" s="36"/>
      <c r="C22" s="36"/>
      <c r="D22" s="36"/>
      <c r="E22" s="36"/>
      <c r="F22" s="36"/>
      <c r="G22" s="36"/>
      <c r="H22" s="36"/>
      <c r="I22" s="36" t="s">
        <v>123</v>
      </c>
      <c r="J22" s="36"/>
      <c r="K22" s="37">
        <v>44562</v>
      </c>
      <c r="L22" s="36"/>
      <c r="M22" s="36" t="s">
        <v>551</v>
      </c>
      <c r="N22" s="36"/>
      <c r="O22" s="36"/>
      <c r="P22" s="36"/>
      <c r="Q22" s="36" t="s">
        <v>633</v>
      </c>
      <c r="R22" s="36"/>
      <c r="S22" s="36" t="s">
        <v>279</v>
      </c>
      <c r="T22" s="36"/>
      <c r="U22" s="73"/>
      <c r="V22" s="36"/>
      <c r="W22" s="36" t="s">
        <v>698</v>
      </c>
      <c r="X22" s="36"/>
      <c r="Y22" s="38">
        <v>-3.15</v>
      </c>
      <c r="Z22" s="36"/>
      <c r="AA22" s="38">
        <f>ROUND(AA21+Y22,5)</f>
        <v>-3.15</v>
      </c>
    </row>
    <row r="23" spans="1:27" ht="15.75" thickBot="1" x14ac:dyDescent="0.3">
      <c r="A23" s="36"/>
      <c r="B23" s="36"/>
      <c r="C23" s="36"/>
      <c r="D23" s="36"/>
      <c r="E23" s="36"/>
      <c r="F23" s="36"/>
      <c r="G23" s="36"/>
      <c r="H23" s="36"/>
      <c r="I23" s="36" t="s">
        <v>118</v>
      </c>
      <c r="J23" s="36"/>
      <c r="K23" s="37">
        <v>44571</v>
      </c>
      <c r="L23" s="36"/>
      <c r="M23" s="36"/>
      <c r="N23" s="36"/>
      <c r="O23" s="36"/>
      <c r="P23" s="36"/>
      <c r="Q23" s="36" t="s">
        <v>632</v>
      </c>
      <c r="R23" s="36"/>
      <c r="S23" s="36" t="s">
        <v>279</v>
      </c>
      <c r="T23" s="36"/>
      <c r="U23" s="73"/>
      <c r="V23" s="36"/>
      <c r="W23" s="36" t="s">
        <v>45</v>
      </c>
      <c r="X23" s="36"/>
      <c r="Y23" s="74">
        <v>3.15</v>
      </c>
      <c r="Z23" s="36"/>
      <c r="AA23" s="74">
        <f>ROUND(AA22+Y23,5)</f>
        <v>0</v>
      </c>
    </row>
    <row r="24" spans="1:27" x14ac:dyDescent="0.25">
      <c r="A24" s="47"/>
      <c r="B24" s="47"/>
      <c r="C24" s="47" t="s">
        <v>485</v>
      </c>
      <c r="D24" s="47"/>
      <c r="E24" s="47"/>
      <c r="F24" s="47"/>
      <c r="G24" s="47"/>
      <c r="H24" s="47"/>
      <c r="I24" s="47"/>
      <c r="J24" s="47"/>
      <c r="K24" s="75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21">
        <f>ROUND(SUM(Y21:Y23),5)</f>
        <v>0</v>
      </c>
      <c r="Z24" s="47"/>
      <c r="AA24" s="21">
        <f>AA23</f>
        <v>0</v>
      </c>
    </row>
    <row r="25" spans="1:27" x14ac:dyDescent="0.25">
      <c r="A25" s="33"/>
      <c r="B25" s="33"/>
      <c r="C25" s="33" t="s">
        <v>294</v>
      </c>
      <c r="D25" s="33"/>
      <c r="E25" s="33"/>
      <c r="F25" s="33"/>
      <c r="G25" s="33"/>
      <c r="H25" s="33"/>
      <c r="I25" s="33"/>
      <c r="J25" s="33"/>
      <c r="K25" s="34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5"/>
      <c r="Z25" s="33"/>
      <c r="AA25" s="35"/>
    </row>
    <row r="26" spans="1:27" x14ac:dyDescent="0.25">
      <c r="A26" s="36"/>
      <c r="B26" s="36"/>
      <c r="C26" s="36"/>
      <c r="D26" s="36"/>
      <c r="E26" s="36"/>
      <c r="F26" s="36"/>
      <c r="G26" s="36"/>
      <c r="H26" s="36"/>
      <c r="I26" s="36" t="s">
        <v>123</v>
      </c>
      <c r="J26" s="36"/>
      <c r="K26" s="37">
        <v>44562</v>
      </c>
      <c r="L26" s="36"/>
      <c r="M26" s="36" t="s">
        <v>551</v>
      </c>
      <c r="N26" s="36"/>
      <c r="O26" s="36"/>
      <c r="P26" s="36"/>
      <c r="Q26" s="36" t="s">
        <v>634</v>
      </c>
      <c r="R26" s="36"/>
      <c r="S26" s="36" t="s">
        <v>279</v>
      </c>
      <c r="T26" s="36"/>
      <c r="U26" s="73"/>
      <c r="V26" s="36"/>
      <c r="W26" s="36" t="s">
        <v>292</v>
      </c>
      <c r="X26" s="36"/>
      <c r="Y26" s="38">
        <v>-4147.1400000000003</v>
      </c>
      <c r="Z26" s="36"/>
      <c r="AA26" s="38">
        <f>ROUND(AA25+Y26,5)</f>
        <v>-4147.1400000000003</v>
      </c>
    </row>
    <row r="27" spans="1:27" ht="15.75" thickBot="1" x14ac:dyDescent="0.3">
      <c r="A27" s="36"/>
      <c r="B27" s="36"/>
      <c r="C27" s="36"/>
      <c r="D27" s="36"/>
      <c r="E27" s="36"/>
      <c r="F27" s="36"/>
      <c r="G27" s="36"/>
      <c r="H27" s="36"/>
      <c r="I27" s="36" t="s">
        <v>118</v>
      </c>
      <c r="J27" s="36"/>
      <c r="K27" s="37">
        <v>44571</v>
      </c>
      <c r="L27" s="36"/>
      <c r="M27" s="36"/>
      <c r="N27" s="36"/>
      <c r="O27" s="36"/>
      <c r="P27" s="36"/>
      <c r="Q27" s="36" t="s">
        <v>632</v>
      </c>
      <c r="R27" s="36"/>
      <c r="S27" s="36" t="s">
        <v>279</v>
      </c>
      <c r="T27" s="36"/>
      <c r="U27" s="73"/>
      <c r="V27" s="36"/>
      <c r="W27" s="36" t="s">
        <v>45</v>
      </c>
      <c r="X27" s="36"/>
      <c r="Y27" s="74">
        <v>4147.1400000000003</v>
      </c>
      <c r="Z27" s="36"/>
      <c r="AA27" s="74">
        <f>ROUND(AA26+Y27,5)</f>
        <v>0</v>
      </c>
    </row>
    <row r="28" spans="1:27" x14ac:dyDescent="0.25">
      <c r="A28" s="47"/>
      <c r="B28" s="47"/>
      <c r="C28" s="47" t="s">
        <v>486</v>
      </c>
      <c r="D28" s="47"/>
      <c r="E28" s="47"/>
      <c r="F28" s="47"/>
      <c r="G28" s="47"/>
      <c r="H28" s="47"/>
      <c r="I28" s="47"/>
      <c r="J28" s="47"/>
      <c r="K28" s="75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21">
        <f>ROUND(SUM(Y25:Y27),5)</f>
        <v>0</v>
      </c>
      <c r="Z28" s="47"/>
      <c r="AA28" s="21">
        <f>AA27</f>
        <v>0</v>
      </c>
    </row>
    <row r="29" spans="1:27" x14ac:dyDescent="0.25">
      <c r="A29" s="33"/>
      <c r="B29" s="33"/>
      <c r="C29" s="33" t="s">
        <v>295</v>
      </c>
      <c r="D29" s="33"/>
      <c r="E29" s="33"/>
      <c r="F29" s="33"/>
      <c r="G29" s="33"/>
      <c r="H29" s="33"/>
      <c r="I29" s="33"/>
      <c r="J29" s="33"/>
      <c r="K29" s="34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5"/>
      <c r="Z29" s="33"/>
      <c r="AA29" s="35"/>
    </row>
    <row r="30" spans="1:27" x14ac:dyDescent="0.25">
      <c r="A30" s="36"/>
      <c r="B30" s="36"/>
      <c r="C30" s="36"/>
      <c r="D30" s="36"/>
      <c r="E30" s="36"/>
      <c r="F30" s="36"/>
      <c r="G30" s="36"/>
      <c r="H30" s="36"/>
      <c r="I30" s="36" t="s">
        <v>123</v>
      </c>
      <c r="J30" s="36"/>
      <c r="K30" s="37">
        <v>44562</v>
      </c>
      <c r="L30" s="36"/>
      <c r="M30" s="36" t="s">
        <v>551</v>
      </c>
      <c r="N30" s="36"/>
      <c r="O30" s="36"/>
      <c r="P30" s="36"/>
      <c r="Q30" s="36" t="s">
        <v>635</v>
      </c>
      <c r="R30" s="36"/>
      <c r="S30" s="36" t="s">
        <v>279</v>
      </c>
      <c r="T30" s="36"/>
      <c r="U30" s="73"/>
      <c r="V30" s="36"/>
      <c r="W30" s="36" t="s">
        <v>293</v>
      </c>
      <c r="X30" s="36"/>
      <c r="Y30" s="38">
        <v>-144.46</v>
      </c>
      <c r="Z30" s="36"/>
      <c r="AA30" s="38">
        <f>ROUND(AA29+Y30,5)</f>
        <v>-144.46</v>
      </c>
    </row>
    <row r="31" spans="1:27" ht="15.75" thickBot="1" x14ac:dyDescent="0.3">
      <c r="A31" s="36"/>
      <c r="B31" s="36"/>
      <c r="C31" s="36"/>
      <c r="D31" s="36"/>
      <c r="E31" s="36"/>
      <c r="F31" s="36"/>
      <c r="G31" s="36"/>
      <c r="H31" s="36"/>
      <c r="I31" s="36" t="s">
        <v>118</v>
      </c>
      <c r="J31" s="36"/>
      <c r="K31" s="37">
        <v>44571</v>
      </c>
      <c r="L31" s="36"/>
      <c r="M31" s="36"/>
      <c r="N31" s="36"/>
      <c r="O31" s="36"/>
      <c r="P31" s="36"/>
      <c r="Q31" s="36" t="s">
        <v>632</v>
      </c>
      <c r="R31" s="36"/>
      <c r="S31" s="36" t="s">
        <v>279</v>
      </c>
      <c r="T31" s="36"/>
      <c r="U31" s="73"/>
      <c r="V31" s="36"/>
      <c r="W31" s="36" t="s">
        <v>45</v>
      </c>
      <c r="X31" s="36"/>
      <c r="Y31" s="74">
        <v>144.46</v>
      </c>
      <c r="Z31" s="36"/>
      <c r="AA31" s="74">
        <f>ROUND(AA30+Y31,5)</f>
        <v>0</v>
      </c>
    </row>
    <row r="32" spans="1:27" x14ac:dyDescent="0.25">
      <c r="A32" s="47"/>
      <c r="B32" s="47"/>
      <c r="C32" s="47" t="s">
        <v>487</v>
      </c>
      <c r="D32" s="47"/>
      <c r="E32" s="47"/>
      <c r="F32" s="47"/>
      <c r="G32" s="47"/>
      <c r="H32" s="47"/>
      <c r="I32" s="47"/>
      <c r="J32" s="47"/>
      <c r="K32" s="75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21">
        <f>ROUND(SUM(Y29:Y31),5)</f>
        <v>0</v>
      </c>
      <c r="Z32" s="47"/>
      <c r="AA32" s="21">
        <f>AA31</f>
        <v>0</v>
      </c>
    </row>
    <row r="33" spans="1:27" x14ac:dyDescent="0.25">
      <c r="A33" s="33"/>
      <c r="B33" s="33"/>
      <c r="C33" s="33" t="s">
        <v>296</v>
      </c>
      <c r="D33" s="33"/>
      <c r="E33" s="33"/>
      <c r="F33" s="33"/>
      <c r="G33" s="33"/>
      <c r="H33" s="33"/>
      <c r="I33" s="33"/>
      <c r="J33" s="33"/>
      <c r="K33" s="34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5"/>
      <c r="Z33" s="33"/>
      <c r="AA33" s="35"/>
    </row>
    <row r="34" spans="1:27" x14ac:dyDescent="0.25">
      <c r="A34" s="36"/>
      <c r="B34" s="36"/>
      <c r="C34" s="36"/>
      <c r="D34" s="36"/>
      <c r="E34" s="36"/>
      <c r="F34" s="36"/>
      <c r="G34" s="36"/>
      <c r="H34" s="36"/>
      <c r="I34" s="36" t="s">
        <v>123</v>
      </c>
      <c r="J34" s="36"/>
      <c r="K34" s="37">
        <v>44562</v>
      </c>
      <c r="L34" s="36"/>
      <c r="M34" s="36" t="s">
        <v>551</v>
      </c>
      <c r="N34" s="36"/>
      <c r="O34" s="36"/>
      <c r="P34" s="36"/>
      <c r="Q34" s="36" t="s">
        <v>634</v>
      </c>
      <c r="R34" s="36"/>
      <c r="S34" s="36" t="s">
        <v>279</v>
      </c>
      <c r="T34" s="36"/>
      <c r="U34" s="73"/>
      <c r="V34" s="36"/>
      <c r="W34" s="36" t="s">
        <v>292</v>
      </c>
      <c r="X34" s="36"/>
      <c r="Y34" s="38">
        <v>-7.24</v>
      </c>
      <c r="Z34" s="36"/>
      <c r="AA34" s="38">
        <f>ROUND(AA33+Y34,5)</f>
        <v>-7.24</v>
      </c>
    </row>
    <row r="35" spans="1:27" x14ac:dyDescent="0.25">
      <c r="A35" s="36"/>
      <c r="B35" s="36"/>
      <c r="C35" s="36"/>
      <c r="D35" s="36"/>
      <c r="E35" s="36"/>
      <c r="F35" s="36"/>
      <c r="G35" s="36"/>
      <c r="H35" s="36"/>
      <c r="I35" s="36" t="s">
        <v>123</v>
      </c>
      <c r="J35" s="36"/>
      <c r="K35" s="37">
        <v>44562</v>
      </c>
      <c r="L35" s="36"/>
      <c r="M35" s="36" t="s">
        <v>551</v>
      </c>
      <c r="N35" s="36"/>
      <c r="O35" s="36"/>
      <c r="P35" s="36"/>
      <c r="Q35" s="36" t="s">
        <v>635</v>
      </c>
      <c r="R35" s="36"/>
      <c r="S35" s="36" t="s">
        <v>279</v>
      </c>
      <c r="T35" s="36"/>
      <c r="U35" s="73"/>
      <c r="V35" s="36"/>
      <c r="W35" s="36" t="s">
        <v>293</v>
      </c>
      <c r="X35" s="36"/>
      <c r="Y35" s="38">
        <v>-0.25</v>
      </c>
      <c r="Z35" s="36"/>
      <c r="AA35" s="38">
        <f>ROUND(AA34+Y35,5)</f>
        <v>-7.49</v>
      </c>
    </row>
    <row r="36" spans="1:27" x14ac:dyDescent="0.25">
      <c r="A36" s="36"/>
      <c r="B36" s="36"/>
      <c r="C36" s="36"/>
      <c r="D36" s="36"/>
      <c r="E36" s="36"/>
      <c r="F36" s="36"/>
      <c r="G36" s="36"/>
      <c r="H36" s="36"/>
      <c r="I36" s="36" t="s">
        <v>118</v>
      </c>
      <c r="J36" s="36"/>
      <c r="K36" s="37">
        <v>44571</v>
      </c>
      <c r="L36" s="36"/>
      <c r="M36" s="36"/>
      <c r="N36" s="36"/>
      <c r="O36" s="36"/>
      <c r="P36" s="36"/>
      <c r="Q36" s="36" t="s">
        <v>632</v>
      </c>
      <c r="R36" s="36"/>
      <c r="S36" s="36" t="s">
        <v>279</v>
      </c>
      <c r="T36" s="36"/>
      <c r="U36" s="73"/>
      <c r="V36" s="36"/>
      <c r="W36" s="36" t="s">
        <v>45</v>
      </c>
      <c r="X36" s="36"/>
      <c r="Y36" s="38">
        <v>7.24</v>
      </c>
      <c r="Z36" s="36"/>
      <c r="AA36" s="38">
        <f>ROUND(AA35+Y36,5)</f>
        <v>-0.25</v>
      </c>
    </row>
    <row r="37" spans="1:27" ht="15.75" thickBot="1" x14ac:dyDescent="0.3">
      <c r="A37" s="36"/>
      <c r="B37" s="36"/>
      <c r="C37" s="36"/>
      <c r="D37" s="36"/>
      <c r="E37" s="36"/>
      <c r="F37" s="36"/>
      <c r="G37" s="36"/>
      <c r="H37" s="36"/>
      <c r="I37" s="36" t="s">
        <v>118</v>
      </c>
      <c r="J37" s="36"/>
      <c r="K37" s="37">
        <v>44571</v>
      </c>
      <c r="L37" s="36"/>
      <c r="M37" s="36"/>
      <c r="N37" s="36"/>
      <c r="O37" s="36"/>
      <c r="P37" s="36"/>
      <c r="Q37" s="36" t="s">
        <v>632</v>
      </c>
      <c r="R37" s="36"/>
      <c r="S37" s="36" t="s">
        <v>279</v>
      </c>
      <c r="T37" s="36"/>
      <c r="U37" s="73"/>
      <c r="V37" s="36"/>
      <c r="W37" s="36" t="s">
        <v>45</v>
      </c>
      <c r="X37" s="36"/>
      <c r="Y37" s="74">
        <v>0.25</v>
      </c>
      <c r="Z37" s="36"/>
      <c r="AA37" s="74">
        <f>ROUND(AA36+Y37,5)</f>
        <v>0</v>
      </c>
    </row>
    <row r="38" spans="1:27" x14ac:dyDescent="0.25">
      <c r="A38" s="47"/>
      <c r="B38" s="47"/>
      <c r="C38" s="47" t="s">
        <v>488</v>
      </c>
      <c r="D38" s="47"/>
      <c r="E38" s="47"/>
      <c r="F38" s="47"/>
      <c r="G38" s="47"/>
      <c r="H38" s="47"/>
      <c r="I38" s="47"/>
      <c r="J38" s="47"/>
      <c r="K38" s="75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21">
        <f>ROUND(SUM(Y33:Y37),5)</f>
        <v>0</v>
      </c>
      <c r="Z38" s="47"/>
      <c r="AA38" s="21">
        <f>AA37</f>
        <v>0</v>
      </c>
    </row>
    <row r="39" spans="1:27" x14ac:dyDescent="0.25">
      <c r="A39" s="33"/>
      <c r="B39" s="33"/>
      <c r="C39" s="33" t="s">
        <v>297</v>
      </c>
      <c r="D39" s="33"/>
      <c r="E39" s="33"/>
      <c r="F39" s="33"/>
      <c r="G39" s="33"/>
      <c r="H39" s="33"/>
      <c r="I39" s="33"/>
      <c r="J39" s="33"/>
      <c r="K39" s="34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5"/>
      <c r="Z39" s="33"/>
      <c r="AA39" s="35"/>
    </row>
    <row r="40" spans="1:27" x14ac:dyDescent="0.25">
      <c r="A40" s="36"/>
      <c r="B40" s="36"/>
      <c r="C40" s="36"/>
      <c r="D40" s="36"/>
      <c r="E40" s="36"/>
      <c r="F40" s="36"/>
      <c r="G40" s="36"/>
      <c r="H40" s="36"/>
      <c r="I40" s="36" t="s">
        <v>123</v>
      </c>
      <c r="J40" s="36"/>
      <c r="K40" s="37">
        <v>44562</v>
      </c>
      <c r="L40" s="36"/>
      <c r="M40" s="36" t="s">
        <v>551</v>
      </c>
      <c r="N40" s="36"/>
      <c r="O40" s="36"/>
      <c r="P40" s="36"/>
      <c r="Q40" s="36" t="s">
        <v>634</v>
      </c>
      <c r="R40" s="36"/>
      <c r="S40" s="36" t="s">
        <v>279</v>
      </c>
      <c r="T40" s="36"/>
      <c r="U40" s="73"/>
      <c r="V40" s="36"/>
      <c r="W40" s="36" t="s">
        <v>292</v>
      </c>
      <c r="X40" s="36"/>
      <c r="Y40" s="38">
        <v>-13.35</v>
      </c>
      <c r="Z40" s="36"/>
      <c r="AA40" s="38">
        <f>ROUND(AA39+Y40,5)</f>
        <v>-13.35</v>
      </c>
    </row>
    <row r="41" spans="1:27" x14ac:dyDescent="0.25">
      <c r="A41" s="36"/>
      <c r="B41" s="36"/>
      <c r="C41" s="36"/>
      <c r="D41" s="36"/>
      <c r="E41" s="36"/>
      <c r="F41" s="36"/>
      <c r="G41" s="36"/>
      <c r="H41" s="36"/>
      <c r="I41" s="36" t="s">
        <v>123</v>
      </c>
      <c r="J41" s="36"/>
      <c r="K41" s="37">
        <v>44562</v>
      </c>
      <c r="L41" s="36"/>
      <c r="M41" s="36" t="s">
        <v>551</v>
      </c>
      <c r="N41" s="36"/>
      <c r="O41" s="36"/>
      <c r="P41" s="36"/>
      <c r="Q41" s="36" t="s">
        <v>634</v>
      </c>
      <c r="R41" s="36"/>
      <c r="S41" s="36" t="s">
        <v>279</v>
      </c>
      <c r="T41" s="36"/>
      <c r="U41" s="73"/>
      <c r="V41" s="36"/>
      <c r="W41" s="36" t="s">
        <v>292</v>
      </c>
      <c r="X41" s="36"/>
      <c r="Y41" s="38">
        <v>-2.48</v>
      </c>
      <c r="Z41" s="36"/>
      <c r="AA41" s="38">
        <f>ROUND(AA40+Y41,5)</f>
        <v>-15.83</v>
      </c>
    </row>
    <row r="42" spans="1:27" x14ac:dyDescent="0.25">
      <c r="A42" s="36"/>
      <c r="B42" s="36"/>
      <c r="C42" s="36"/>
      <c r="D42" s="36"/>
      <c r="E42" s="36"/>
      <c r="F42" s="36"/>
      <c r="G42" s="36"/>
      <c r="H42" s="36"/>
      <c r="I42" s="36" t="s">
        <v>123</v>
      </c>
      <c r="J42" s="36"/>
      <c r="K42" s="37">
        <v>44562</v>
      </c>
      <c r="L42" s="36"/>
      <c r="M42" s="36" t="s">
        <v>551</v>
      </c>
      <c r="N42" s="36"/>
      <c r="O42" s="36"/>
      <c r="P42" s="36"/>
      <c r="Q42" s="36" t="s">
        <v>635</v>
      </c>
      <c r="R42" s="36"/>
      <c r="S42" s="36" t="s">
        <v>279</v>
      </c>
      <c r="T42" s="36"/>
      <c r="U42" s="73"/>
      <c r="V42" s="36"/>
      <c r="W42" s="36" t="s">
        <v>293</v>
      </c>
      <c r="X42" s="36"/>
      <c r="Y42" s="38">
        <v>-0.46</v>
      </c>
      <c r="Z42" s="36"/>
      <c r="AA42" s="38">
        <f>ROUND(AA41+Y42,5)</f>
        <v>-16.29</v>
      </c>
    </row>
    <row r="43" spans="1:27" x14ac:dyDescent="0.25">
      <c r="A43" s="36"/>
      <c r="B43" s="36"/>
      <c r="C43" s="36"/>
      <c r="D43" s="36"/>
      <c r="E43" s="36"/>
      <c r="F43" s="36"/>
      <c r="G43" s="36"/>
      <c r="H43" s="36"/>
      <c r="I43" s="36" t="s">
        <v>123</v>
      </c>
      <c r="J43" s="36"/>
      <c r="K43" s="37">
        <v>44562</v>
      </c>
      <c r="L43" s="36"/>
      <c r="M43" s="36" t="s">
        <v>551</v>
      </c>
      <c r="N43" s="36"/>
      <c r="O43" s="36"/>
      <c r="P43" s="36"/>
      <c r="Q43" s="36" t="s">
        <v>635</v>
      </c>
      <c r="R43" s="36"/>
      <c r="S43" s="36" t="s">
        <v>279</v>
      </c>
      <c r="T43" s="36"/>
      <c r="U43" s="73"/>
      <c r="V43" s="36"/>
      <c r="W43" s="36" t="s">
        <v>293</v>
      </c>
      <c r="X43" s="36"/>
      <c r="Y43" s="38">
        <v>-0.09</v>
      </c>
      <c r="Z43" s="36"/>
      <c r="AA43" s="38">
        <f>ROUND(AA42+Y43,5)</f>
        <v>-16.38</v>
      </c>
    </row>
    <row r="44" spans="1:27" x14ac:dyDescent="0.25">
      <c r="A44" s="36"/>
      <c r="B44" s="36"/>
      <c r="C44" s="36"/>
      <c r="D44" s="36"/>
      <c r="E44" s="36"/>
      <c r="F44" s="36"/>
      <c r="G44" s="36"/>
      <c r="H44" s="36"/>
      <c r="I44" s="36" t="s">
        <v>118</v>
      </c>
      <c r="J44" s="36"/>
      <c r="K44" s="37">
        <v>44571</v>
      </c>
      <c r="L44" s="36"/>
      <c r="M44" s="36"/>
      <c r="N44" s="36"/>
      <c r="O44" s="36"/>
      <c r="P44" s="36"/>
      <c r="Q44" s="36" t="s">
        <v>632</v>
      </c>
      <c r="R44" s="36"/>
      <c r="S44" s="36" t="s">
        <v>279</v>
      </c>
      <c r="T44" s="36"/>
      <c r="U44" s="73"/>
      <c r="V44" s="36"/>
      <c r="W44" s="36" t="s">
        <v>45</v>
      </c>
      <c r="X44" s="36"/>
      <c r="Y44" s="38">
        <v>13.35</v>
      </c>
      <c r="Z44" s="36"/>
      <c r="AA44" s="38">
        <f>ROUND(AA43+Y44,5)</f>
        <v>-3.03</v>
      </c>
    </row>
    <row r="45" spans="1:27" x14ac:dyDescent="0.25">
      <c r="A45" s="36"/>
      <c r="B45" s="36"/>
      <c r="C45" s="36"/>
      <c r="D45" s="36"/>
      <c r="E45" s="36"/>
      <c r="F45" s="36"/>
      <c r="G45" s="36"/>
      <c r="H45" s="36"/>
      <c r="I45" s="36" t="s">
        <v>118</v>
      </c>
      <c r="J45" s="36"/>
      <c r="K45" s="37">
        <v>44571</v>
      </c>
      <c r="L45" s="36"/>
      <c r="M45" s="36"/>
      <c r="N45" s="36"/>
      <c r="O45" s="36"/>
      <c r="P45" s="36"/>
      <c r="Q45" s="36" t="s">
        <v>632</v>
      </c>
      <c r="R45" s="36"/>
      <c r="S45" s="36" t="s">
        <v>279</v>
      </c>
      <c r="T45" s="36"/>
      <c r="U45" s="73"/>
      <c r="V45" s="36"/>
      <c r="W45" s="36" t="s">
        <v>45</v>
      </c>
      <c r="X45" s="36"/>
      <c r="Y45" s="38">
        <v>2.48</v>
      </c>
      <c r="Z45" s="36"/>
      <c r="AA45" s="38">
        <f>ROUND(AA44+Y45,5)</f>
        <v>-0.55000000000000004</v>
      </c>
    </row>
    <row r="46" spans="1:27" x14ac:dyDescent="0.25">
      <c r="A46" s="36"/>
      <c r="B46" s="36"/>
      <c r="C46" s="36"/>
      <c r="D46" s="36"/>
      <c r="E46" s="36"/>
      <c r="F46" s="36"/>
      <c r="G46" s="36"/>
      <c r="H46" s="36"/>
      <c r="I46" s="36" t="s">
        <v>118</v>
      </c>
      <c r="J46" s="36"/>
      <c r="K46" s="37">
        <v>44571</v>
      </c>
      <c r="L46" s="36"/>
      <c r="M46" s="36"/>
      <c r="N46" s="36"/>
      <c r="O46" s="36"/>
      <c r="P46" s="36"/>
      <c r="Q46" s="36" t="s">
        <v>632</v>
      </c>
      <c r="R46" s="36"/>
      <c r="S46" s="36" t="s">
        <v>279</v>
      </c>
      <c r="T46" s="36"/>
      <c r="U46" s="73"/>
      <c r="V46" s="36"/>
      <c r="W46" s="36" t="s">
        <v>45</v>
      </c>
      <c r="X46" s="36"/>
      <c r="Y46" s="38">
        <v>0.46</v>
      </c>
      <c r="Z46" s="36"/>
      <c r="AA46" s="38">
        <f>ROUND(AA45+Y46,5)</f>
        <v>-0.09</v>
      </c>
    </row>
    <row r="47" spans="1:27" ht="15.75" thickBot="1" x14ac:dyDescent="0.3">
      <c r="A47" s="36"/>
      <c r="B47" s="36"/>
      <c r="C47" s="36"/>
      <c r="D47" s="36"/>
      <c r="E47" s="36"/>
      <c r="F47" s="36"/>
      <c r="G47" s="36"/>
      <c r="H47" s="36"/>
      <c r="I47" s="36" t="s">
        <v>118</v>
      </c>
      <c r="J47" s="36"/>
      <c r="K47" s="37">
        <v>44571</v>
      </c>
      <c r="L47" s="36"/>
      <c r="M47" s="36"/>
      <c r="N47" s="36"/>
      <c r="O47" s="36"/>
      <c r="P47" s="36"/>
      <c r="Q47" s="36" t="s">
        <v>632</v>
      </c>
      <c r="R47" s="36"/>
      <c r="S47" s="36" t="s">
        <v>279</v>
      </c>
      <c r="T47" s="36"/>
      <c r="U47" s="73"/>
      <c r="V47" s="36"/>
      <c r="W47" s="36" t="s">
        <v>45</v>
      </c>
      <c r="X47" s="36"/>
      <c r="Y47" s="74">
        <v>0.09</v>
      </c>
      <c r="Z47" s="36"/>
      <c r="AA47" s="74">
        <f>ROUND(AA46+Y47,5)</f>
        <v>0</v>
      </c>
    </row>
    <row r="48" spans="1:27" x14ac:dyDescent="0.25">
      <c r="A48" s="47"/>
      <c r="B48" s="47"/>
      <c r="C48" s="47" t="s">
        <v>489</v>
      </c>
      <c r="D48" s="47"/>
      <c r="E48" s="47"/>
      <c r="F48" s="47"/>
      <c r="G48" s="47"/>
      <c r="H48" s="47"/>
      <c r="I48" s="47"/>
      <c r="J48" s="47"/>
      <c r="K48" s="75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21">
        <f>ROUND(SUM(Y39:Y47),5)</f>
        <v>0</v>
      </c>
      <c r="Z48" s="47"/>
      <c r="AA48" s="21">
        <f>AA47</f>
        <v>0</v>
      </c>
    </row>
    <row r="49" spans="1:27" x14ac:dyDescent="0.25">
      <c r="A49" s="33"/>
      <c r="B49" s="33"/>
      <c r="C49" s="33" t="s">
        <v>298</v>
      </c>
      <c r="D49" s="33"/>
      <c r="E49" s="33"/>
      <c r="F49" s="33"/>
      <c r="G49" s="33"/>
      <c r="H49" s="33"/>
      <c r="I49" s="33"/>
      <c r="J49" s="33"/>
      <c r="K49" s="34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5"/>
      <c r="Z49" s="33"/>
      <c r="AA49" s="35"/>
    </row>
    <row r="50" spans="1:27" x14ac:dyDescent="0.25">
      <c r="A50" s="36"/>
      <c r="B50" s="36"/>
      <c r="C50" s="36"/>
      <c r="D50" s="36"/>
      <c r="E50" s="36"/>
      <c r="F50" s="36"/>
      <c r="G50" s="36"/>
      <c r="H50" s="36"/>
      <c r="I50" s="36" t="s">
        <v>123</v>
      </c>
      <c r="J50" s="36"/>
      <c r="K50" s="37">
        <v>44562</v>
      </c>
      <c r="L50" s="36"/>
      <c r="M50" s="36" t="s">
        <v>551</v>
      </c>
      <c r="N50" s="36"/>
      <c r="O50" s="36" t="s">
        <v>609</v>
      </c>
      <c r="P50" s="36"/>
      <c r="Q50" s="36" t="s">
        <v>635</v>
      </c>
      <c r="R50" s="36"/>
      <c r="S50" s="36" t="s">
        <v>279</v>
      </c>
      <c r="T50" s="36"/>
      <c r="U50" s="73"/>
      <c r="V50" s="36"/>
      <c r="W50" s="36" t="s">
        <v>49</v>
      </c>
      <c r="X50" s="36"/>
      <c r="Y50" s="38">
        <v>-6.57</v>
      </c>
      <c r="Z50" s="36"/>
      <c r="AA50" s="38">
        <f>ROUND(AA49+Y50,5)</f>
        <v>-6.57</v>
      </c>
    </row>
    <row r="51" spans="1:27" ht="15.75" thickBot="1" x14ac:dyDescent="0.3">
      <c r="A51" s="36"/>
      <c r="B51" s="36"/>
      <c r="C51" s="36"/>
      <c r="D51" s="36"/>
      <c r="E51" s="36"/>
      <c r="F51" s="36"/>
      <c r="G51" s="36"/>
      <c r="H51" s="36"/>
      <c r="I51" s="36" t="s">
        <v>118</v>
      </c>
      <c r="J51" s="36"/>
      <c r="K51" s="37">
        <v>44571</v>
      </c>
      <c r="L51" s="36"/>
      <c r="M51" s="36"/>
      <c r="N51" s="36"/>
      <c r="O51" s="36"/>
      <c r="P51" s="36"/>
      <c r="Q51" s="36" t="s">
        <v>632</v>
      </c>
      <c r="R51" s="36"/>
      <c r="S51" s="36" t="s">
        <v>279</v>
      </c>
      <c r="T51" s="36"/>
      <c r="U51" s="73"/>
      <c r="V51" s="36"/>
      <c r="W51" s="36" t="s">
        <v>45</v>
      </c>
      <c r="X51" s="36"/>
      <c r="Y51" s="39">
        <v>6.57</v>
      </c>
      <c r="Z51" s="36"/>
      <c r="AA51" s="39">
        <f>ROUND(AA50+Y51,5)</f>
        <v>0</v>
      </c>
    </row>
    <row r="52" spans="1:27" ht="15.75" thickBot="1" x14ac:dyDescent="0.3">
      <c r="A52" s="47"/>
      <c r="B52" s="47"/>
      <c r="C52" s="47" t="s">
        <v>490</v>
      </c>
      <c r="D52" s="47"/>
      <c r="E52" s="47"/>
      <c r="F52" s="47"/>
      <c r="G52" s="47"/>
      <c r="H52" s="47"/>
      <c r="I52" s="47"/>
      <c r="J52" s="47"/>
      <c r="K52" s="75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23">
        <f>ROUND(SUM(Y49:Y51),5)</f>
        <v>0</v>
      </c>
      <c r="Z52" s="47"/>
      <c r="AA52" s="23">
        <f>AA51</f>
        <v>0</v>
      </c>
    </row>
    <row r="53" spans="1:27" x14ac:dyDescent="0.25">
      <c r="A53" s="47"/>
      <c r="B53" s="47" t="s">
        <v>299</v>
      </c>
      <c r="C53" s="47"/>
      <c r="D53" s="47"/>
      <c r="E53" s="47"/>
      <c r="F53" s="47"/>
      <c r="G53" s="47"/>
      <c r="H53" s="47"/>
      <c r="I53" s="47"/>
      <c r="J53" s="47"/>
      <c r="K53" s="75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21">
        <f>ROUND(Y20+Y24+Y28+Y32+Y38+Y48+Y52,5)</f>
        <v>0</v>
      </c>
      <c r="Z53" s="47"/>
      <c r="AA53" s="21">
        <f>ROUND(AA20+AA24+AA28+AA32+AA38+AA48+AA52,5)</f>
        <v>0</v>
      </c>
    </row>
    <row r="54" spans="1:27" x14ac:dyDescent="0.25">
      <c r="A54" s="33"/>
      <c r="B54" s="33" t="s">
        <v>303</v>
      </c>
      <c r="C54" s="33"/>
      <c r="D54" s="33"/>
      <c r="E54" s="33"/>
      <c r="F54" s="33"/>
      <c r="G54" s="33"/>
      <c r="H54" s="33"/>
      <c r="I54" s="33"/>
      <c r="J54" s="33"/>
      <c r="K54" s="34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5"/>
      <c r="Z54" s="33"/>
      <c r="AA54" s="35"/>
    </row>
    <row r="55" spans="1:27" x14ac:dyDescent="0.25">
      <c r="A55" s="33"/>
      <c r="B55" s="33"/>
      <c r="C55" s="33" t="s">
        <v>305</v>
      </c>
      <c r="D55" s="33"/>
      <c r="E55" s="33"/>
      <c r="F55" s="33"/>
      <c r="G55" s="33"/>
      <c r="H55" s="33"/>
      <c r="I55" s="33"/>
      <c r="J55" s="33"/>
      <c r="K55" s="34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5"/>
      <c r="Z55" s="33"/>
      <c r="AA55" s="35"/>
    </row>
    <row r="56" spans="1:27" x14ac:dyDescent="0.25">
      <c r="A56" s="33"/>
      <c r="B56" s="33"/>
      <c r="C56" s="33"/>
      <c r="D56" s="33" t="s">
        <v>306</v>
      </c>
      <c r="E56" s="33"/>
      <c r="F56" s="33"/>
      <c r="G56" s="33"/>
      <c r="H56" s="33"/>
      <c r="I56" s="33"/>
      <c r="J56" s="33"/>
      <c r="K56" s="34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5"/>
      <c r="Z56" s="33"/>
      <c r="AA56" s="35"/>
    </row>
    <row r="57" spans="1:27" x14ac:dyDescent="0.25">
      <c r="A57" s="36"/>
      <c r="B57" s="36"/>
      <c r="C57" s="36"/>
      <c r="D57" s="36"/>
      <c r="E57" s="36"/>
      <c r="F57" s="36"/>
      <c r="G57" s="36"/>
      <c r="H57" s="36"/>
      <c r="I57" s="36" t="s">
        <v>123</v>
      </c>
      <c r="J57" s="36"/>
      <c r="K57" s="37">
        <v>44562</v>
      </c>
      <c r="L57" s="36"/>
      <c r="M57" s="36" t="s">
        <v>551</v>
      </c>
      <c r="N57" s="36"/>
      <c r="O57" s="36"/>
      <c r="P57" s="36"/>
      <c r="Q57" s="36" t="s">
        <v>635</v>
      </c>
      <c r="R57" s="36"/>
      <c r="S57" s="36" t="s">
        <v>279</v>
      </c>
      <c r="T57" s="36"/>
      <c r="U57" s="73"/>
      <c r="V57" s="36"/>
      <c r="W57" s="36" t="s">
        <v>293</v>
      </c>
      <c r="X57" s="36"/>
      <c r="Y57" s="38">
        <v>0.06</v>
      </c>
      <c r="Z57" s="36"/>
      <c r="AA57" s="38">
        <f>ROUND(AA56+Y57,5)</f>
        <v>0.06</v>
      </c>
    </row>
    <row r="58" spans="1:27" ht="15.75" thickBot="1" x14ac:dyDescent="0.3">
      <c r="A58" s="36"/>
      <c r="B58" s="36"/>
      <c r="C58" s="36"/>
      <c r="D58" s="36"/>
      <c r="E58" s="36"/>
      <c r="F58" s="36"/>
      <c r="G58" s="36"/>
      <c r="H58" s="36"/>
      <c r="I58" s="36" t="s">
        <v>118</v>
      </c>
      <c r="J58" s="36"/>
      <c r="K58" s="37">
        <v>44571</v>
      </c>
      <c r="L58" s="36"/>
      <c r="M58" s="36"/>
      <c r="N58" s="36"/>
      <c r="O58" s="36"/>
      <c r="P58" s="36"/>
      <c r="Q58" s="36" t="s">
        <v>632</v>
      </c>
      <c r="R58" s="36"/>
      <c r="S58" s="36" t="s">
        <v>279</v>
      </c>
      <c r="T58" s="36"/>
      <c r="U58" s="73"/>
      <c r="V58" s="36"/>
      <c r="W58" s="36" t="s">
        <v>45</v>
      </c>
      <c r="X58" s="36"/>
      <c r="Y58" s="74">
        <v>-0.06</v>
      </c>
      <c r="Z58" s="36"/>
      <c r="AA58" s="74">
        <f>ROUND(AA57+Y58,5)</f>
        <v>0</v>
      </c>
    </row>
    <row r="59" spans="1:27" x14ac:dyDescent="0.25">
      <c r="A59" s="47"/>
      <c r="B59" s="47"/>
      <c r="C59" s="47"/>
      <c r="D59" s="47" t="s">
        <v>491</v>
      </c>
      <c r="E59" s="47"/>
      <c r="F59" s="47"/>
      <c r="G59" s="47"/>
      <c r="H59" s="47"/>
      <c r="I59" s="47"/>
      <c r="J59" s="47"/>
      <c r="K59" s="75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21">
        <f>ROUND(SUM(Y56:Y58),5)</f>
        <v>0</v>
      </c>
      <c r="Z59" s="47"/>
      <c r="AA59" s="21">
        <f>AA58</f>
        <v>0</v>
      </c>
    </row>
    <row r="60" spans="1:27" x14ac:dyDescent="0.25">
      <c r="A60" s="33"/>
      <c r="B60" s="33"/>
      <c r="C60" s="33"/>
      <c r="D60" s="33" t="s">
        <v>307</v>
      </c>
      <c r="E60" s="33"/>
      <c r="F60" s="33"/>
      <c r="G60" s="33"/>
      <c r="H60" s="33"/>
      <c r="I60" s="33"/>
      <c r="J60" s="33"/>
      <c r="K60" s="34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5"/>
      <c r="Z60" s="33"/>
      <c r="AA60" s="35"/>
    </row>
    <row r="61" spans="1:27" x14ac:dyDescent="0.25">
      <c r="A61" s="36"/>
      <c r="B61" s="36"/>
      <c r="C61" s="36"/>
      <c r="D61" s="36"/>
      <c r="E61" s="36"/>
      <c r="F61" s="36"/>
      <c r="G61" s="36"/>
      <c r="H61" s="36"/>
      <c r="I61" s="36" t="s">
        <v>123</v>
      </c>
      <c r="J61" s="36"/>
      <c r="K61" s="37">
        <v>44562</v>
      </c>
      <c r="L61" s="36"/>
      <c r="M61" s="36" t="s">
        <v>551</v>
      </c>
      <c r="N61" s="36"/>
      <c r="O61" s="36"/>
      <c r="P61" s="36"/>
      <c r="Q61" s="36" t="s">
        <v>631</v>
      </c>
      <c r="R61" s="36"/>
      <c r="S61" s="36" t="s">
        <v>279</v>
      </c>
      <c r="T61" s="36"/>
      <c r="U61" s="73"/>
      <c r="V61" s="36"/>
      <c r="W61" s="36" t="s">
        <v>292</v>
      </c>
      <c r="X61" s="36"/>
      <c r="Y61" s="38">
        <v>1.71</v>
      </c>
      <c r="Z61" s="36"/>
      <c r="AA61" s="38">
        <f>ROUND(AA60+Y61,5)</f>
        <v>1.71</v>
      </c>
    </row>
    <row r="62" spans="1:27" ht="15.75" thickBot="1" x14ac:dyDescent="0.3">
      <c r="A62" s="36"/>
      <c r="B62" s="36"/>
      <c r="C62" s="36"/>
      <c r="D62" s="36"/>
      <c r="E62" s="36"/>
      <c r="F62" s="36"/>
      <c r="G62" s="36"/>
      <c r="H62" s="36"/>
      <c r="I62" s="36" t="s">
        <v>118</v>
      </c>
      <c r="J62" s="36"/>
      <c r="K62" s="37">
        <v>44571</v>
      </c>
      <c r="L62" s="36"/>
      <c r="M62" s="36"/>
      <c r="N62" s="36"/>
      <c r="O62" s="36"/>
      <c r="P62" s="36"/>
      <c r="Q62" s="36" t="s">
        <v>632</v>
      </c>
      <c r="R62" s="36"/>
      <c r="S62" s="36" t="s">
        <v>279</v>
      </c>
      <c r="T62" s="36"/>
      <c r="U62" s="73"/>
      <c r="V62" s="36"/>
      <c r="W62" s="36" t="s">
        <v>45</v>
      </c>
      <c r="X62" s="36"/>
      <c r="Y62" s="39">
        <v>-1.71</v>
      </c>
      <c r="Z62" s="36"/>
      <c r="AA62" s="39">
        <f>ROUND(AA61+Y62,5)</f>
        <v>0</v>
      </c>
    </row>
    <row r="63" spans="1:27" ht="15.75" thickBot="1" x14ac:dyDescent="0.3">
      <c r="A63" s="47"/>
      <c r="B63" s="47"/>
      <c r="C63" s="47"/>
      <c r="D63" s="47" t="s">
        <v>492</v>
      </c>
      <c r="E63" s="47"/>
      <c r="F63" s="47"/>
      <c r="G63" s="47"/>
      <c r="H63" s="47"/>
      <c r="I63" s="47"/>
      <c r="J63" s="47"/>
      <c r="K63" s="75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23">
        <f>ROUND(SUM(Y60:Y62),5)</f>
        <v>0</v>
      </c>
      <c r="Z63" s="47"/>
      <c r="AA63" s="23">
        <f>AA62</f>
        <v>0</v>
      </c>
    </row>
    <row r="64" spans="1:27" x14ac:dyDescent="0.25">
      <c r="A64" s="47"/>
      <c r="B64" s="47"/>
      <c r="C64" s="47" t="s">
        <v>308</v>
      </c>
      <c r="D64" s="47"/>
      <c r="E64" s="47"/>
      <c r="F64" s="47"/>
      <c r="G64" s="47"/>
      <c r="H64" s="47"/>
      <c r="I64" s="47"/>
      <c r="J64" s="47"/>
      <c r="K64" s="75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21">
        <f>ROUND(Y59+Y63,5)</f>
        <v>0</v>
      </c>
      <c r="Z64" s="47"/>
      <c r="AA64" s="21">
        <f>ROUND(AA59+AA63,5)</f>
        <v>0</v>
      </c>
    </row>
    <row r="65" spans="1:27" x14ac:dyDescent="0.25">
      <c r="A65" s="33"/>
      <c r="B65" s="33"/>
      <c r="C65" s="33" t="s">
        <v>309</v>
      </c>
      <c r="D65" s="33"/>
      <c r="E65" s="33"/>
      <c r="F65" s="33"/>
      <c r="G65" s="33"/>
      <c r="H65" s="33"/>
      <c r="I65" s="33"/>
      <c r="J65" s="33"/>
      <c r="K65" s="34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5"/>
      <c r="Z65" s="33"/>
      <c r="AA65" s="35"/>
    </row>
    <row r="66" spans="1:27" x14ac:dyDescent="0.25">
      <c r="A66" s="33"/>
      <c r="B66" s="33"/>
      <c r="C66" s="33"/>
      <c r="D66" s="33" t="s">
        <v>310</v>
      </c>
      <c r="E66" s="33"/>
      <c r="F66" s="33"/>
      <c r="G66" s="33"/>
      <c r="H66" s="33"/>
      <c r="I66" s="33"/>
      <c r="J66" s="33"/>
      <c r="K66" s="34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5"/>
      <c r="Z66" s="33"/>
      <c r="AA66" s="35"/>
    </row>
    <row r="67" spans="1:27" x14ac:dyDescent="0.25">
      <c r="A67" s="36"/>
      <c r="B67" s="36"/>
      <c r="C67" s="36"/>
      <c r="D67" s="36"/>
      <c r="E67" s="36"/>
      <c r="F67" s="36"/>
      <c r="G67" s="36"/>
      <c r="H67" s="36"/>
      <c r="I67" s="36" t="s">
        <v>545</v>
      </c>
      <c r="J67" s="36"/>
      <c r="K67" s="37">
        <v>44564</v>
      </c>
      <c r="L67" s="36"/>
      <c r="M67" s="36"/>
      <c r="N67" s="36"/>
      <c r="O67" s="36" t="s">
        <v>610</v>
      </c>
      <c r="P67" s="36"/>
      <c r="Q67" s="36" t="s">
        <v>636</v>
      </c>
      <c r="R67" s="36"/>
      <c r="S67" s="36" t="s">
        <v>279</v>
      </c>
      <c r="T67" s="36"/>
      <c r="U67" s="73"/>
      <c r="V67" s="36"/>
      <c r="W67" s="36" t="s">
        <v>70</v>
      </c>
      <c r="X67" s="36"/>
      <c r="Y67" s="38">
        <v>-50</v>
      </c>
      <c r="Z67" s="36"/>
      <c r="AA67" s="38">
        <f>ROUND(AA66+Y67,5)</f>
        <v>-50</v>
      </c>
    </row>
    <row r="68" spans="1:27" x14ac:dyDescent="0.25">
      <c r="A68" s="36"/>
      <c r="B68" s="36"/>
      <c r="C68" s="36"/>
      <c r="D68" s="36"/>
      <c r="E68" s="36"/>
      <c r="F68" s="36"/>
      <c r="G68" s="36"/>
      <c r="H68" s="36"/>
      <c r="I68" s="36" t="s">
        <v>546</v>
      </c>
      <c r="J68" s="36"/>
      <c r="K68" s="37">
        <v>44565</v>
      </c>
      <c r="L68" s="36"/>
      <c r="M68" s="36" t="s">
        <v>552</v>
      </c>
      <c r="N68" s="36"/>
      <c r="O68" s="36" t="s">
        <v>222</v>
      </c>
      <c r="P68" s="36"/>
      <c r="Q68" s="36"/>
      <c r="R68" s="36"/>
      <c r="S68" s="36" t="s">
        <v>279</v>
      </c>
      <c r="T68" s="36"/>
      <c r="U68" s="73"/>
      <c r="V68" s="36"/>
      <c r="W68" s="36" t="s">
        <v>22</v>
      </c>
      <c r="X68" s="36"/>
      <c r="Y68" s="38">
        <v>-7720</v>
      </c>
      <c r="Z68" s="36"/>
      <c r="AA68" s="38">
        <f>ROUND(AA67+Y68,5)</f>
        <v>-7770</v>
      </c>
    </row>
    <row r="69" spans="1:27" x14ac:dyDescent="0.25">
      <c r="A69" s="36"/>
      <c r="B69" s="36"/>
      <c r="C69" s="36"/>
      <c r="D69" s="36"/>
      <c r="E69" s="36"/>
      <c r="F69" s="36"/>
      <c r="G69" s="36"/>
      <c r="H69" s="36"/>
      <c r="I69" s="36" t="s">
        <v>545</v>
      </c>
      <c r="J69" s="36"/>
      <c r="K69" s="37">
        <v>44565</v>
      </c>
      <c r="L69" s="36"/>
      <c r="M69" s="36"/>
      <c r="N69" s="36"/>
      <c r="O69" s="36" t="s">
        <v>611</v>
      </c>
      <c r="P69" s="36"/>
      <c r="Q69" s="36" t="s">
        <v>637</v>
      </c>
      <c r="R69" s="36"/>
      <c r="S69" s="36" t="s">
        <v>279</v>
      </c>
      <c r="T69" s="36"/>
      <c r="U69" s="73"/>
      <c r="V69" s="36"/>
      <c r="W69" s="36" t="s">
        <v>70</v>
      </c>
      <c r="X69" s="36"/>
      <c r="Y69" s="38">
        <v>-636.64</v>
      </c>
      <c r="Z69" s="36"/>
      <c r="AA69" s="38">
        <f>ROUND(AA68+Y69,5)</f>
        <v>-8406.64</v>
      </c>
    </row>
    <row r="70" spans="1:27" ht="15.75" thickBot="1" x14ac:dyDescent="0.3">
      <c r="A70" s="36"/>
      <c r="B70" s="36"/>
      <c r="C70" s="36"/>
      <c r="D70" s="36"/>
      <c r="E70" s="36"/>
      <c r="F70" s="36"/>
      <c r="G70" s="36"/>
      <c r="H70" s="36"/>
      <c r="I70" s="36" t="s">
        <v>545</v>
      </c>
      <c r="J70" s="36"/>
      <c r="K70" s="37">
        <v>44590</v>
      </c>
      <c r="L70" s="36"/>
      <c r="M70" s="36"/>
      <c r="N70" s="36"/>
      <c r="O70" s="36" t="s">
        <v>612</v>
      </c>
      <c r="P70" s="36"/>
      <c r="Q70" s="36"/>
      <c r="R70" s="36"/>
      <c r="S70" s="36" t="s">
        <v>279</v>
      </c>
      <c r="T70" s="36"/>
      <c r="U70" s="73"/>
      <c r="V70" s="36"/>
      <c r="W70" s="36" t="s">
        <v>71</v>
      </c>
      <c r="X70" s="36"/>
      <c r="Y70" s="74">
        <v>-14.99</v>
      </c>
      <c r="Z70" s="36"/>
      <c r="AA70" s="74">
        <f>ROUND(AA69+Y70,5)</f>
        <v>-8421.6299999999992</v>
      </c>
    </row>
    <row r="71" spans="1:27" x14ac:dyDescent="0.25">
      <c r="A71" s="47"/>
      <c r="B71" s="47"/>
      <c r="C71" s="47"/>
      <c r="D71" s="47" t="s">
        <v>493</v>
      </c>
      <c r="E71" s="47"/>
      <c r="F71" s="47"/>
      <c r="G71" s="47"/>
      <c r="H71" s="47"/>
      <c r="I71" s="47"/>
      <c r="J71" s="47"/>
      <c r="K71" s="75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21">
        <f>ROUND(SUM(Y66:Y70),5)</f>
        <v>-8421.6299999999992</v>
      </c>
      <c r="Z71" s="47"/>
      <c r="AA71" s="21">
        <f>AA70</f>
        <v>-8421.6299999999992</v>
      </c>
    </row>
    <row r="72" spans="1:27" x14ac:dyDescent="0.25">
      <c r="A72" s="33"/>
      <c r="B72" s="33"/>
      <c r="C72" s="33"/>
      <c r="D72" s="33" t="s">
        <v>315</v>
      </c>
      <c r="E72" s="33"/>
      <c r="F72" s="33"/>
      <c r="G72" s="33"/>
      <c r="H72" s="33"/>
      <c r="I72" s="33"/>
      <c r="J72" s="33"/>
      <c r="K72" s="34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5"/>
      <c r="Z72" s="33"/>
      <c r="AA72" s="35"/>
    </row>
    <row r="73" spans="1:27" x14ac:dyDescent="0.25">
      <c r="A73" s="36"/>
      <c r="B73" s="36"/>
      <c r="C73" s="36"/>
      <c r="D73" s="36"/>
      <c r="E73" s="36"/>
      <c r="F73" s="36"/>
      <c r="G73" s="36"/>
      <c r="H73" s="36"/>
      <c r="I73" s="36" t="s">
        <v>546</v>
      </c>
      <c r="J73" s="36"/>
      <c r="K73" s="37">
        <v>44562</v>
      </c>
      <c r="L73" s="36"/>
      <c r="M73" s="36" t="s">
        <v>553</v>
      </c>
      <c r="N73" s="36"/>
      <c r="O73" s="36" t="s">
        <v>613</v>
      </c>
      <c r="P73" s="36"/>
      <c r="Q73" s="36"/>
      <c r="R73" s="36"/>
      <c r="S73" s="36" t="s">
        <v>279</v>
      </c>
      <c r="T73" s="36"/>
      <c r="U73" s="73"/>
      <c r="V73" s="36"/>
      <c r="W73" s="36" t="s">
        <v>22</v>
      </c>
      <c r="X73" s="36"/>
      <c r="Y73" s="38">
        <v>-145</v>
      </c>
      <c r="Z73" s="36"/>
      <c r="AA73" s="38">
        <f>ROUND(AA72+Y73,5)</f>
        <v>-145</v>
      </c>
    </row>
    <row r="74" spans="1:27" x14ac:dyDescent="0.25">
      <c r="A74" s="36"/>
      <c r="B74" s="36"/>
      <c r="C74" s="36"/>
      <c r="D74" s="36"/>
      <c r="E74" s="36"/>
      <c r="F74" s="36"/>
      <c r="G74" s="36"/>
      <c r="H74" s="36"/>
      <c r="I74" s="36" t="s">
        <v>546</v>
      </c>
      <c r="J74" s="36"/>
      <c r="K74" s="37">
        <v>44562</v>
      </c>
      <c r="L74" s="36"/>
      <c r="M74" s="36" t="s">
        <v>554</v>
      </c>
      <c r="N74" s="36"/>
      <c r="O74" s="36" t="s">
        <v>225</v>
      </c>
      <c r="P74" s="36"/>
      <c r="Q74" s="36"/>
      <c r="R74" s="36"/>
      <c r="S74" s="36" t="s">
        <v>279</v>
      </c>
      <c r="T74" s="36"/>
      <c r="U74" s="73"/>
      <c r="V74" s="36"/>
      <c r="W74" s="36" t="s">
        <v>22</v>
      </c>
      <c r="X74" s="36"/>
      <c r="Y74" s="38">
        <v>-200</v>
      </c>
      <c r="Z74" s="36"/>
      <c r="AA74" s="38">
        <f>ROUND(AA73+Y74,5)</f>
        <v>-345</v>
      </c>
    </row>
    <row r="75" spans="1:27" x14ac:dyDescent="0.25">
      <c r="A75" s="36"/>
      <c r="B75" s="36"/>
      <c r="C75" s="36"/>
      <c r="D75" s="36"/>
      <c r="E75" s="36"/>
      <c r="F75" s="36"/>
      <c r="G75" s="36"/>
      <c r="H75" s="36"/>
      <c r="I75" s="36" t="s">
        <v>546</v>
      </c>
      <c r="J75" s="36"/>
      <c r="K75" s="37">
        <v>44572</v>
      </c>
      <c r="L75" s="36"/>
      <c r="M75" s="36" t="s">
        <v>555</v>
      </c>
      <c r="N75" s="36"/>
      <c r="O75" s="36" t="s">
        <v>224</v>
      </c>
      <c r="P75" s="36"/>
      <c r="Q75" s="36"/>
      <c r="R75" s="36"/>
      <c r="S75" s="36" t="s">
        <v>279</v>
      </c>
      <c r="T75" s="36"/>
      <c r="U75" s="73"/>
      <c r="V75" s="36"/>
      <c r="W75" s="36" t="s">
        <v>22</v>
      </c>
      <c r="X75" s="36"/>
      <c r="Y75" s="38">
        <v>-1025.74</v>
      </c>
      <c r="Z75" s="36"/>
      <c r="AA75" s="38">
        <f>ROUND(AA74+Y75,5)</f>
        <v>-1370.74</v>
      </c>
    </row>
    <row r="76" spans="1:27" x14ac:dyDescent="0.25">
      <c r="A76" s="36"/>
      <c r="B76" s="36"/>
      <c r="C76" s="36"/>
      <c r="D76" s="36"/>
      <c r="E76" s="36"/>
      <c r="F76" s="36"/>
      <c r="G76" s="36"/>
      <c r="H76" s="36"/>
      <c r="I76" s="36" t="s">
        <v>546</v>
      </c>
      <c r="J76" s="36"/>
      <c r="K76" s="37">
        <v>44576</v>
      </c>
      <c r="L76" s="36"/>
      <c r="M76" s="36" t="s">
        <v>556</v>
      </c>
      <c r="N76" s="36"/>
      <c r="O76" s="36" t="s">
        <v>233</v>
      </c>
      <c r="P76" s="36"/>
      <c r="Q76" s="36" t="s">
        <v>269</v>
      </c>
      <c r="R76" s="36"/>
      <c r="S76" s="36" t="s">
        <v>279</v>
      </c>
      <c r="T76" s="36"/>
      <c r="U76" s="73"/>
      <c r="V76" s="36"/>
      <c r="W76" s="36" t="s">
        <v>22</v>
      </c>
      <c r="X76" s="36"/>
      <c r="Y76" s="38">
        <v>-566</v>
      </c>
      <c r="Z76" s="36"/>
      <c r="AA76" s="38">
        <f>ROUND(AA75+Y76,5)</f>
        <v>-1936.74</v>
      </c>
    </row>
    <row r="77" spans="1:27" x14ac:dyDescent="0.25">
      <c r="A77" s="36"/>
      <c r="B77" s="36"/>
      <c r="C77" s="36"/>
      <c r="D77" s="36"/>
      <c r="E77" s="36"/>
      <c r="F77" s="36"/>
      <c r="G77" s="36"/>
      <c r="H77" s="36"/>
      <c r="I77" s="36" t="s">
        <v>545</v>
      </c>
      <c r="J77" s="36"/>
      <c r="K77" s="37">
        <v>44580</v>
      </c>
      <c r="L77" s="36"/>
      <c r="M77" s="36"/>
      <c r="N77" s="36"/>
      <c r="O77" s="36" t="s">
        <v>614</v>
      </c>
      <c r="P77" s="36"/>
      <c r="Q77" s="36" t="s">
        <v>638</v>
      </c>
      <c r="R77" s="36"/>
      <c r="S77" s="36" t="s">
        <v>279</v>
      </c>
      <c r="T77" s="36"/>
      <c r="U77" s="73"/>
      <c r="V77" s="36"/>
      <c r="W77" s="36" t="s">
        <v>70</v>
      </c>
      <c r="X77" s="36"/>
      <c r="Y77" s="38">
        <v>-12.99</v>
      </c>
      <c r="Z77" s="36"/>
      <c r="AA77" s="38">
        <f>ROUND(AA76+Y77,5)</f>
        <v>-1949.73</v>
      </c>
    </row>
    <row r="78" spans="1:27" ht="15.75" thickBot="1" x14ac:dyDescent="0.3">
      <c r="A78" s="36"/>
      <c r="B78" s="36"/>
      <c r="C78" s="36"/>
      <c r="D78" s="36"/>
      <c r="E78" s="36"/>
      <c r="F78" s="36"/>
      <c r="G78" s="36"/>
      <c r="H78" s="36"/>
      <c r="I78" s="36" t="s">
        <v>545</v>
      </c>
      <c r="J78" s="36"/>
      <c r="K78" s="37">
        <v>44589</v>
      </c>
      <c r="L78" s="36"/>
      <c r="M78" s="36"/>
      <c r="N78" s="36"/>
      <c r="O78" s="36" t="s">
        <v>615</v>
      </c>
      <c r="P78" s="36"/>
      <c r="Q78" s="36" t="s">
        <v>639</v>
      </c>
      <c r="R78" s="36"/>
      <c r="S78" s="36" t="s">
        <v>279</v>
      </c>
      <c r="T78" s="36"/>
      <c r="U78" s="73"/>
      <c r="V78" s="36"/>
      <c r="W78" s="36" t="s">
        <v>70</v>
      </c>
      <c r="X78" s="36"/>
      <c r="Y78" s="39">
        <v>-45</v>
      </c>
      <c r="Z78" s="36"/>
      <c r="AA78" s="39">
        <f>ROUND(AA77+Y78,5)</f>
        <v>-1994.73</v>
      </c>
    </row>
    <row r="79" spans="1:27" ht="15.75" thickBot="1" x14ac:dyDescent="0.3">
      <c r="A79" s="47"/>
      <c r="B79" s="47"/>
      <c r="C79" s="47"/>
      <c r="D79" s="47" t="s">
        <v>494</v>
      </c>
      <c r="E79" s="47"/>
      <c r="F79" s="47"/>
      <c r="G79" s="47"/>
      <c r="H79" s="47"/>
      <c r="I79" s="47"/>
      <c r="J79" s="47"/>
      <c r="K79" s="75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23">
        <f>ROUND(SUM(Y72:Y78),5)</f>
        <v>-1994.73</v>
      </c>
      <c r="Z79" s="47"/>
      <c r="AA79" s="23">
        <f>AA78</f>
        <v>-1994.73</v>
      </c>
    </row>
    <row r="80" spans="1:27" x14ac:dyDescent="0.25">
      <c r="A80" s="47"/>
      <c r="B80" s="47"/>
      <c r="C80" s="47" t="s">
        <v>316</v>
      </c>
      <c r="D80" s="47"/>
      <c r="E80" s="47"/>
      <c r="F80" s="47"/>
      <c r="G80" s="47"/>
      <c r="H80" s="47"/>
      <c r="I80" s="47"/>
      <c r="J80" s="47"/>
      <c r="K80" s="75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21">
        <f>ROUND(Y71+Y79,5)</f>
        <v>-10416.36</v>
      </c>
      <c r="Z80" s="47"/>
      <c r="AA80" s="21">
        <f>ROUND(AA71+AA79,5)</f>
        <v>-10416.36</v>
      </c>
    </row>
    <row r="81" spans="1:27" x14ac:dyDescent="0.25">
      <c r="A81" s="33"/>
      <c r="B81" s="33"/>
      <c r="C81" s="33" t="s">
        <v>318</v>
      </c>
      <c r="D81" s="33"/>
      <c r="E81" s="33"/>
      <c r="F81" s="33"/>
      <c r="G81" s="33"/>
      <c r="H81" s="33"/>
      <c r="I81" s="33"/>
      <c r="J81" s="33"/>
      <c r="K81" s="34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5"/>
      <c r="Z81" s="33"/>
      <c r="AA81" s="35"/>
    </row>
    <row r="82" spans="1:27" x14ac:dyDescent="0.25">
      <c r="A82" s="33"/>
      <c r="B82" s="33"/>
      <c r="C82" s="33"/>
      <c r="D82" s="33" t="s">
        <v>322</v>
      </c>
      <c r="E82" s="33"/>
      <c r="F82" s="33"/>
      <c r="G82" s="33"/>
      <c r="H82" s="33"/>
      <c r="I82" s="33"/>
      <c r="J82" s="33"/>
      <c r="K82" s="34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5"/>
      <c r="Z82" s="33"/>
      <c r="AA82" s="35"/>
    </row>
    <row r="83" spans="1:27" ht="15.75" thickBot="1" x14ac:dyDescent="0.3">
      <c r="A83" s="43"/>
      <c r="B83" s="43"/>
      <c r="C83" s="43"/>
      <c r="D83" s="43"/>
      <c r="E83" s="43"/>
      <c r="F83" s="43"/>
      <c r="G83" s="36"/>
      <c r="H83" s="36"/>
      <c r="I83" s="36" t="s">
        <v>546</v>
      </c>
      <c r="J83" s="36"/>
      <c r="K83" s="37">
        <v>44562</v>
      </c>
      <c r="L83" s="36"/>
      <c r="M83" s="36" t="s">
        <v>557</v>
      </c>
      <c r="N83" s="36"/>
      <c r="O83" s="36" t="s">
        <v>199</v>
      </c>
      <c r="P83" s="36"/>
      <c r="Q83" s="36" t="s">
        <v>640</v>
      </c>
      <c r="R83" s="36"/>
      <c r="S83" s="36" t="s">
        <v>279</v>
      </c>
      <c r="T83" s="36"/>
      <c r="U83" s="73"/>
      <c r="V83" s="36"/>
      <c r="W83" s="36" t="s">
        <v>22</v>
      </c>
      <c r="X83" s="36"/>
      <c r="Y83" s="39">
        <v>-2777</v>
      </c>
      <c r="Z83" s="36"/>
      <c r="AA83" s="39">
        <f>ROUND(AA82+Y83,5)</f>
        <v>-2777</v>
      </c>
    </row>
    <row r="84" spans="1:27" ht="15.75" thickBot="1" x14ac:dyDescent="0.3">
      <c r="A84" s="47"/>
      <c r="B84" s="47"/>
      <c r="C84" s="47"/>
      <c r="D84" s="47" t="s">
        <v>495</v>
      </c>
      <c r="E84" s="47"/>
      <c r="F84" s="47"/>
      <c r="G84" s="47"/>
      <c r="H84" s="47"/>
      <c r="I84" s="47"/>
      <c r="J84" s="47"/>
      <c r="K84" s="75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23">
        <f>ROUND(SUM(Y82:Y83),5)</f>
        <v>-2777</v>
      </c>
      <c r="Z84" s="47"/>
      <c r="AA84" s="23">
        <f>AA83</f>
        <v>-2777</v>
      </c>
    </row>
    <row r="85" spans="1:27" x14ac:dyDescent="0.25">
      <c r="A85" s="47"/>
      <c r="B85" s="47"/>
      <c r="C85" s="47" t="s">
        <v>323</v>
      </c>
      <c r="D85" s="47"/>
      <c r="E85" s="47"/>
      <c r="F85" s="47"/>
      <c r="G85" s="47"/>
      <c r="H85" s="47"/>
      <c r="I85" s="47"/>
      <c r="J85" s="47"/>
      <c r="K85" s="75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21">
        <f>Y84</f>
        <v>-2777</v>
      </c>
      <c r="Z85" s="47"/>
      <c r="AA85" s="21">
        <f>AA84</f>
        <v>-2777</v>
      </c>
    </row>
    <row r="86" spans="1:27" x14ac:dyDescent="0.25">
      <c r="A86" s="33"/>
      <c r="B86" s="33"/>
      <c r="C86" s="33" t="s">
        <v>324</v>
      </c>
      <c r="D86" s="33"/>
      <c r="E86" s="33"/>
      <c r="F86" s="33"/>
      <c r="G86" s="33"/>
      <c r="H86" s="33"/>
      <c r="I86" s="33"/>
      <c r="J86" s="33"/>
      <c r="K86" s="34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5"/>
      <c r="Z86" s="33"/>
      <c r="AA86" s="35"/>
    </row>
    <row r="87" spans="1:27" x14ac:dyDescent="0.25">
      <c r="A87" s="36"/>
      <c r="B87" s="36"/>
      <c r="C87" s="36"/>
      <c r="D87" s="36"/>
      <c r="E87" s="36"/>
      <c r="F87" s="36"/>
      <c r="G87" s="36"/>
      <c r="H87" s="36"/>
      <c r="I87" s="36" t="s">
        <v>546</v>
      </c>
      <c r="J87" s="36"/>
      <c r="K87" s="37">
        <v>44566</v>
      </c>
      <c r="L87" s="36"/>
      <c r="M87" s="36" t="s">
        <v>558</v>
      </c>
      <c r="N87" s="36"/>
      <c r="O87" s="36" t="s">
        <v>242</v>
      </c>
      <c r="P87" s="36"/>
      <c r="Q87" s="36"/>
      <c r="R87" s="36"/>
      <c r="S87" s="36" t="s">
        <v>279</v>
      </c>
      <c r="T87" s="36"/>
      <c r="U87" s="73"/>
      <c r="V87" s="36"/>
      <c r="W87" s="36" t="s">
        <v>22</v>
      </c>
      <c r="X87" s="36"/>
      <c r="Y87" s="38">
        <v>-24.99</v>
      </c>
      <c r="Z87" s="36"/>
      <c r="AA87" s="38">
        <f>ROUND(AA86+Y87,5)</f>
        <v>-24.99</v>
      </c>
    </row>
    <row r="88" spans="1:27" x14ac:dyDescent="0.25">
      <c r="A88" s="36"/>
      <c r="B88" s="36"/>
      <c r="C88" s="36"/>
      <c r="D88" s="36"/>
      <c r="E88" s="36"/>
      <c r="F88" s="36"/>
      <c r="G88" s="36"/>
      <c r="H88" s="36"/>
      <c r="I88" s="36" t="s">
        <v>545</v>
      </c>
      <c r="J88" s="36"/>
      <c r="K88" s="37">
        <v>44585</v>
      </c>
      <c r="L88" s="36"/>
      <c r="M88" s="36" t="s">
        <v>559</v>
      </c>
      <c r="N88" s="36"/>
      <c r="O88" s="36" t="s">
        <v>245</v>
      </c>
      <c r="P88" s="36"/>
      <c r="Q88" s="36" t="s">
        <v>641</v>
      </c>
      <c r="R88" s="36"/>
      <c r="S88" s="36" t="s">
        <v>279</v>
      </c>
      <c r="T88" s="36"/>
      <c r="U88" s="73"/>
      <c r="V88" s="36"/>
      <c r="W88" s="36" t="s">
        <v>70</v>
      </c>
      <c r="X88" s="36"/>
      <c r="Y88" s="38">
        <v>-53.41</v>
      </c>
      <c r="Z88" s="36"/>
      <c r="AA88" s="38">
        <f>ROUND(AA87+Y88,5)</f>
        <v>-78.400000000000006</v>
      </c>
    </row>
    <row r="89" spans="1:27" x14ac:dyDescent="0.25">
      <c r="A89" s="36"/>
      <c r="B89" s="36"/>
      <c r="C89" s="36"/>
      <c r="D89" s="36"/>
      <c r="E89" s="36"/>
      <c r="F89" s="36"/>
      <c r="G89" s="36"/>
      <c r="H89" s="36"/>
      <c r="I89" s="36" t="s">
        <v>545</v>
      </c>
      <c r="J89" s="36"/>
      <c r="K89" s="37">
        <v>44587</v>
      </c>
      <c r="L89" s="36"/>
      <c r="M89" s="36"/>
      <c r="N89" s="36"/>
      <c r="O89" s="36" t="s">
        <v>614</v>
      </c>
      <c r="P89" s="36"/>
      <c r="Q89" s="36" t="s">
        <v>642</v>
      </c>
      <c r="R89" s="36"/>
      <c r="S89" s="36" t="s">
        <v>279</v>
      </c>
      <c r="T89" s="36"/>
      <c r="U89" s="73"/>
      <c r="V89" s="36"/>
      <c r="W89" s="36" t="s">
        <v>70</v>
      </c>
      <c r="X89" s="36"/>
      <c r="Y89" s="38">
        <v>-34.81</v>
      </c>
      <c r="Z89" s="36"/>
      <c r="AA89" s="38">
        <f>ROUND(AA88+Y89,5)</f>
        <v>-113.21</v>
      </c>
    </row>
    <row r="90" spans="1:27" x14ac:dyDescent="0.25">
      <c r="A90" s="36"/>
      <c r="B90" s="36"/>
      <c r="C90" s="36"/>
      <c r="D90" s="36"/>
      <c r="E90" s="36"/>
      <c r="F90" s="36"/>
      <c r="G90" s="36"/>
      <c r="H90" s="36"/>
      <c r="I90" s="36" t="s">
        <v>545</v>
      </c>
      <c r="J90" s="36"/>
      <c r="K90" s="37">
        <v>44587</v>
      </c>
      <c r="L90" s="36"/>
      <c r="M90" s="36" t="s">
        <v>560</v>
      </c>
      <c r="N90" s="36"/>
      <c r="O90" s="36" t="s">
        <v>245</v>
      </c>
      <c r="P90" s="36"/>
      <c r="Q90" s="36" t="s">
        <v>643</v>
      </c>
      <c r="R90" s="36"/>
      <c r="S90" s="36" t="s">
        <v>279</v>
      </c>
      <c r="T90" s="36"/>
      <c r="U90" s="73"/>
      <c r="V90" s="36"/>
      <c r="W90" s="36" t="s">
        <v>70</v>
      </c>
      <c r="X90" s="36"/>
      <c r="Y90" s="38">
        <v>-1</v>
      </c>
      <c r="Z90" s="36"/>
      <c r="AA90" s="38">
        <f>ROUND(AA89+Y90,5)</f>
        <v>-114.21</v>
      </c>
    </row>
    <row r="91" spans="1:27" x14ac:dyDescent="0.25">
      <c r="A91" s="36"/>
      <c r="B91" s="36"/>
      <c r="C91" s="36"/>
      <c r="D91" s="36"/>
      <c r="E91" s="36"/>
      <c r="F91" s="36"/>
      <c r="G91" s="36"/>
      <c r="H91" s="36"/>
      <c r="I91" s="36" t="s">
        <v>545</v>
      </c>
      <c r="J91" s="36"/>
      <c r="K91" s="37">
        <v>44588</v>
      </c>
      <c r="L91" s="36"/>
      <c r="M91" s="36"/>
      <c r="N91" s="36"/>
      <c r="O91" s="36" t="s">
        <v>616</v>
      </c>
      <c r="P91" s="36"/>
      <c r="Q91" s="36" t="s">
        <v>644</v>
      </c>
      <c r="R91" s="36"/>
      <c r="S91" s="36" t="s">
        <v>279</v>
      </c>
      <c r="T91" s="36"/>
      <c r="U91" s="73"/>
      <c r="V91" s="36"/>
      <c r="W91" s="36" t="s">
        <v>70</v>
      </c>
      <c r="X91" s="36"/>
      <c r="Y91" s="38">
        <v>-22.88</v>
      </c>
      <c r="Z91" s="36"/>
      <c r="AA91" s="38">
        <f>ROUND(AA90+Y91,5)</f>
        <v>-137.09</v>
      </c>
    </row>
    <row r="92" spans="1:27" x14ac:dyDescent="0.25">
      <c r="A92" s="36"/>
      <c r="B92" s="36"/>
      <c r="C92" s="36"/>
      <c r="D92" s="36"/>
      <c r="E92" s="36"/>
      <c r="F92" s="36"/>
      <c r="G92" s="36"/>
      <c r="H92" s="36"/>
      <c r="I92" s="36" t="s">
        <v>545</v>
      </c>
      <c r="J92" s="36"/>
      <c r="K92" s="37">
        <v>44588</v>
      </c>
      <c r="L92" s="36"/>
      <c r="M92" s="36"/>
      <c r="N92" s="36"/>
      <c r="O92" s="36" t="s">
        <v>614</v>
      </c>
      <c r="P92" s="36"/>
      <c r="Q92" s="36" t="s">
        <v>645</v>
      </c>
      <c r="R92" s="36"/>
      <c r="S92" s="36" t="s">
        <v>279</v>
      </c>
      <c r="T92" s="36"/>
      <c r="U92" s="73"/>
      <c r="V92" s="36"/>
      <c r="W92" s="36" t="s">
        <v>70</v>
      </c>
      <c r="X92" s="36"/>
      <c r="Y92" s="38">
        <v>-232</v>
      </c>
      <c r="Z92" s="36"/>
      <c r="AA92" s="38">
        <f>ROUND(AA91+Y92,5)</f>
        <v>-369.09</v>
      </c>
    </row>
    <row r="93" spans="1:27" x14ac:dyDescent="0.25">
      <c r="A93" s="36"/>
      <c r="B93" s="36"/>
      <c r="C93" s="36"/>
      <c r="D93" s="36"/>
      <c r="E93" s="36"/>
      <c r="F93" s="36"/>
      <c r="G93" s="36"/>
      <c r="H93" s="36"/>
      <c r="I93" s="36" t="s">
        <v>545</v>
      </c>
      <c r="J93" s="36"/>
      <c r="K93" s="37">
        <v>44590</v>
      </c>
      <c r="L93" s="36"/>
      <c r="M93" s="36" t="s">
        <v>561</v>
      </c>
      <c r="N93" s="36"/>
      <c r="O93" s="36" t="s">
        <v>245</v>
      </c>
      <c r="P93" s="36"/>
      <c r="Q93" s="36" t="s">
        <v>646</v>
      </c>
      <c r="R93" s="36"/>
      <c r="S93" s="36" t="s">
        <v>279</v>
      </c>
      <c r="T93" s="36"/>
      <c r="U93" s="73"/>
      <c r="V93" s="36"/>
      <c r="W93" s="36" t="s">
        <v>70</v>
      </c>
      <c r="X93" s="36"/>
      <c r="Y93" s="38">
        <v>-46</v>
      </c>
      <c r="Z93" s="36"/>
      <c r="AA93" s="38">
        <f>ROUND(AA92+Y93,5)</f>
        <v>-415.09</v>
      </c>
    </row>
    <row r="94" spans="1:27" x14ac:dyDescent="0.25">
      <c r="A94" s="36"/>
      <c r="B94" s="36"/>
      <c r="C94" s="36"/>
      <c r="D94" s="36"/>
      <c r="E94" s="36"/>
      <c r="F94" s="36"/>
      <c r="G94" s="36"/>
      <c r="H94" s="36"/>
      <c r="I94" s="36" t="s">
        <v>545</v>
      </c>
      <c r="J94" s="36"/>
      <c r="K94" s="37">
        <v>44590</v>
      </c>
      <c r="L94" s="36"/>
      <c r="M94" s="36"/>
      <c r="N94" s="36"/>
      <c r="O94" s="36" t="s">
        <v>614</v>
      </c>
      <c r="P94" s="36"/>
      <c r="Q94" s="36" t="s">
        <v>647</v>
      </c>
      <c r="R94" s="36"/>
      <c r="S94" s="36" t="s">
        <v>279</v>
      </c>
      <c r="T94" s="36"/>
      <c r="U94" s="73"/>
      <c r="V94" s="36"/>
      <c r="W94" s="36" t="s">
        <v>70</v>
      </c>
      <c r="X94" s="36"/>
      <c r="Y94" s="38">
        <v>-27.99</v>
      </c>
      <c r="Z94" s="36"/>
      <c r="AA94" s="38">
        <f>ROUND(AA93+Y94,5)</f>
        <v>-443.08</v>
      </c>
    </row>
    <row r="95" spans="1:27" ht="15.75" thickBot="1" x14ac:dyDescent="0.3">
      <c r="A95" s="36"/>
      <c r="B95" s="36"/>
      <c r="C95" s="36"/>
      <c r="D95" s="36"/>
      <c r="E95" s="36"/>
      <c r="F95" s="36"/>
      <c r="G95" s="36"/>
      <c r="H95" s="36"/>
      <c r="I95" s="36" t="s">
        <v>546</v>
      </c>
      <c r="J95" s="36"/>
      <c r="K95" s="37">
        <v>44592</v>
      </c>
      <c r="L95" s="36"/>
      <c r="M95" s="36" t="s">
        <v>562</v>
      </c>
      <c r="N95" s="36"/>
      <c r="O95" s="36" t="s">
        <v>211</v>
      </c>
      <c r="P95" s="36"/>
      <c r="Q95" s="36" t="s">
        <v>648</v>
      </c>
      <c r="R95" s="36"/>
      <c r="S95" s="36" t="s">
        <v>279</v>
      </c>
      <c r="T95" s="36"/>
      <c r="U95" s="73"/>
      <c r="V95" s="36"/>
      <c r="W95" s="36" t="s">
        <v>22</v>
      </c>
      <c r="X95" s="36"/>
      <c r="Y95" s="74">
        <v>-46.11</v>
      </c>
      <c r="Z95" s="36"/>
      <c r="AA95" s="74">
        <f>ROUND(AA94+Y95,5)</f>
        <v>-489.19</v>
      </c>
    </row>
    <row r="96" spans="1:27" x14ac:dyDescent="0.25">
      <c r="A96" s="47"/>
      <c r="B96" s="47"/>
      <c r="C96" s="47" t="s">
        <v>496</v>
      </c>
      <c r="D96" s="47"/>
      <c r="E96" s="47"/>
      <c r="F96" s="47"/>
      <c r="G96" s="47"/>
      <c r="H96" s="47"/>
      <c r="I96" s="47"/>
      <c r="J96" s="47"/>
      <c r="K96" s="75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21">
        <f>ROUND(SUM(Y86:Y95),5)</f>
        <v>-489.19</v>
      </c>
      <c r="Z96" s="47"/>
      <c r="AA96" s="21">
        <f>AA95</f>
        <v>-489.19</v>
      </c>
    </row>
    <row r="97" spans="1:27" x14ac:dyDescent="0.25">
      <c r="A97" s="33"/>
      <c r="B97" s="33"/>
      <c r="C97" s="33" t="s">
        <v>325</v>
      </c>
      <c r="D97" s="33"/>
      <c r="E97" s="33"/>
      <c r="F97" s="33"/>
      <c r="G97" s="33"/>
      <c r="H97" s="33"/>
      <c r="I97" s="33"/>
      <c r="J97" s="33"/>
      <c r="K97" s="34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5"/>
      <c r="Z97" s="33"/>
      <c r="AA97" s="35"/>
    </row>
    <row r="98" spans="1:27" x14ac:dyDescent="0.25">
      <c r="A98" s="36"/>
      <c r="B98" s="36"/>
      <c r="C98" s="36"/>
      <c r="D98" s="36"/>
      <c r="E98" s="36"/>
      <c r="F98" s="36"/>
      <c r="G98" s="36"/>
      <c r="H98" s="36"/>
      <c r="I98" s="36" t="s">
        <v>546</v>
      </c>
      <c r="J98" s="36"/>
      <c r="K98" s="37">
        <v>44566</v>
      </c>
      <c r="L98" s="36"/>
      <c r="M98" s="36" t="s">
        <v>563</v>
      </c>
      <c r="N98" s="36"/>
      <c r="O98" s="36" t="s">
        <v>242</v>
      </c>
      <c r="P98" s="36"/>
      <c r="Q98" s="36"/>
      <c r="R98" s="36"/>
      <c r="S98" s="36" t="s">
        <v>279</v>
      </c>
      <c r="T98" s="36"/>
      <c r="U98" s="73"/>
      <c r="V98" s="36"/>
      <c r="W98" s="36" t="s">
        <v>22</v>
      </c>
      <c r="X98" s="36"/>
      <c r="Y98" s="38">
        <v>-1259.99</v>
      </c>
      <c r="Z98" s="36"/>
      <c r="AA98" s="38">
        <f>ROUND(AA97+Y98,5)</f>
        <v>-1259.99</v>
      </c>
    </row>
    <row r="99" spans="1:27" x14ac:dyDescent="0.25">
      <c r="A99" s="36"/>
      <c r="B99" s="36"/>
      <c r="C99" s="36"/>
      <c r="D99" s="36"/>
      <c r="E99" s="36"/>
      <c r="F99" s="36"/>
      <c r="G99" s="36"/>
      <c r="H99" s="36"/>
      <c r="I99" s="36" t="s">
        <v>546</v>
      </c>
      <c r="J99" s="36"/>
      <c r="K99" s="37">
        <v>44566</v>
      </c>
      <c r="L99" s="36"/>
      <c r="M99" s="36" t="s">
        <v>564</v>
      </c>
      <c r="N99" s="36"/>
      <c r="O99" s="36" t="s">
        <v>242</v>
      </c>
      <c r="P99" s="36"/>
      <c r="Q99" s="36"/>
      <c r="R99" s="36"/>
      <c r="S99" s="36" t="s">
        <v>279</v>
      </c>
      <c r="T99" s="36"/>
      <c r="U99" s="73"/>
      <c r="V99" s="36"/>
      <c r="W99" s="36" t="s">
        <v>22</v>
      </c>
      <c r="X99" s="36"/>
      <c r="Y99" s="38">
        <v>-103.99</v>
      </c>
      <c r="Z99" s="36"/>
      <c r="AA99" s="38">
        <f>ROUND(AA98+Y99,5)</f>
        <v>-1363.98</v>
      </c>
    </row>
    <row r="100" spans="1:27" x14ac:dyDescent="0.25">
      <c r="A100" s="36"/>
      <c r="B100" s="36"/>
      <c r="C100" s="36"/>
      <c r="D100" s="36"/>
      <c r="E100" s="36"/>
      <c r="F100" s="36"/>
      <c r="G100" s="36"/>
      <c r="H100" s="36"/>
      <c r="I100" s="36" t="s">
        <v>546</v>
      </c>
      <c r="J100" s="36"/>
      <c r="K100" s="37">
        <v>44566</v>
      </c>
      <c r="L100" s="36"/>
      <c r="M100" s="36" t="s">
        <v>565</v>
      </c>
      <c r="N100" s="36"/>
      <c r="O100" s="36" t="s">
        <v>242</v>
      </c>
      <c r="P100" s="36"/>
      <c r="Q100" s="36"/>
      <c r="R100" s="36"/>
      <c r="S100" s="36" t="s">
        <v>279</v>
      </c>
      <c r="T100" s="36"/>
      <c r="U100" s="73"/>
      <c r="V100" s="36"/>
      <c r="W100" s="36" t="s">
        <v>22</v>
      </c>
      <c r="X100" s="36"/>
      <c r="Y100" s="38">
        <v>-499.99</v>
      </c>
      <c r="Z100" s="36"/>
      <c r="AA100" s="38">
        <f>ROUND(AA99+Y100,5)</f>
        <v>-1863.97</v>
      </c>
    </row>
    <row r="101" spans="1:27" x14ac:dyDescent="0.25">
      <c r="A101" s="36"/>
      <c r="B101" s="36"/>
      <c r="C101" s="36"/>
      <c r="D101" s="36"/>
      <c r="E101" s="36"/>
      <c r="F101" s="36"/>
      <c r="G101" s="36"/>
      <c r="H101" s="36"/>
      <c r="I101" s="36" t="s">
        <v>546</v>
      </c>
      <c r="J101" s="36"/>
      <c r="K101" s="37">
        <v>44566</v>
      </c>
      <c r="L101" s="36"/>
      <c r="M101" s="36" t="s">
        <v>566</v>
      </c>
      <c r="N101" s="36"/>
      <c r="O101" s="36" t="s">
        <v>242</v>
      </c>
      <c r="P101" s="36"/>
      <c r="Q101" s="36"/>
      <c r="R101" s="36"/>
      <c r="S101" s="36" t="s">
        <v>279</v>
      </c>
      <c r="T101" s="36"/>
      <c r="U101" s="73"/>
      <c r="V101" s="36"/>
      <c r="W101" s="36" t="s">
        <v>22</v>
      </c>
      <c r="X101" s="36"/>
      <c r="Y101" s="38">
        <v>-233.99</v>
      </c>
      <c r="Z101" s="36"/>
      <c r="AA101" s="38">
        <f>ROUND(AA100+Y101,5)</f>
        <v>-2097.96</v>
      </c>
    </row>
    <row r="102" spans="1:27" x14ac:dyDescent="0.25">
      <c r="A102" s="36"/>
      <c r="B102" s="36"/>
      <c r="C102" s="36"/>
      <c r="D102" s="36"/>
      <c r="E102" s="36"/>
      <c r="F102" s="36"/>
      <c r="G102" s="36"/>
      <c r="H102" s="36"/>
      <c r="I102" s="36" t="s">
        <v>546</v>
      </c>
      <c r="J102" s="36"/>
      <c r="K102" s="37">
        <v>44566</v>
      </c>
      <c r="L102" s="36"/>
      <c r="M102" s="36" t="s">
        <v>567</v>
      </c>
      <c r="N102" s="36"/>
      <c r="O102" s="36" t="s">
        <v>242</v>
      </c>
      <c r="P102" s="36"/>
      <c r="Q102" s="36"/>
      <c r="R102" s="36"/>
      <c r="S102" s="36" t="s">
        <v>279</v>
      </c>
      <c r="T102" s="36"/>
      <c r="U102" s="73"/>
      <c r="V102" s="36"/>
      <c r="W102" s="36" t="s">
        <v>22</v>
      </c>
      <c r="X102" s="36"/>
      <c r="Y102" s="38">
        <v>-39.99</v>
      </c>
      <c r="Z102" s="36"/>
      <c r="AA102" s="38">
        <f>ROUND(AA101+Y102,5)</f>
        <v>-2137.9499999999998</v>
      </c>
    </row>
    <row r="103" spans="1:27" x14ac:dyDescent="0.25">
      <c r="A103" s="36"/>
      <c r="B103" s="36"/>
      <c r="C103" s="36"/>
      <c r="D103" s="36"/>
      <c r="E103" s="36"/>
      <c r="F103" s="36"/>
      <c r="G103" s="36"/>
      <c r="H103" s="36"/>
      <c r="I103" s="36" t="s">
        <v>545</v>
      </c>
      <c r="J103" s="36"/>
      <c r="K103" s="37">
        <v>44586</v>
      </c>
      <c r="L103" s="36"/>
      <c r="M103" s="36" t="s">
        <v>568</v>
      </c>
      <c r="N103" s="36"/>
      <c r="O103" s="36" t="s">
        <v>614</v>
      </c>
      <c r="P103" s="36"/>
      <c r="Q103" s="36" t="s">
        <v>649</v>
      </c>
      <c r="R103" s="36"/>
      <c r="S103" s="36" t="s">
        <v>279</v>
      </c>
      <c r="T103" s="36"/>
      <c r="U103" s="73"/>
      <c r="V103" s="36"/>
      <c r="W103" s="36" t="s">
        <v>70</v>
      </c>
      <c r="X103" s="36"/>
      <c r="Y103" s="38">
        <v>-349.99</v>
      </c>
      <c r="Z103" s="36"/>
      <c r="AA103" s="38">
        <f>ROUND(AA102+Y103,5)</f>
        <v>-2487.94</v>
      </c>
    </row>
    <row r="104" spans="1:27" ht="15.75" thickBot="1" x14ac:dyDescent="0.3">
      <c r="A104" s="36"/>
      <c r="B104" s="36"/>
      <c r="C104" s="36"/>
      <c r="D104" s="36"/>
      <c r="E104" s="36"/>
      <c r="F104" s="36"/>
      <c r="G104" s="36"/>
      <c r="H104" s="36"/>
      <c r="I104" s="36" t="s">
        <v>545</v>
      </c>
      <c r="J104" s="36"/>
      <c r="K104" s="37">
        <v>44586</v>
      </c>
      <c r="L104" s="36"/>
      <c r="M104" s="36" t="s">
        <v>568</v>
      </c>
      <c r="N104" s="36"/>
      <c r="O104" s="36" t="s">
        <v>614</v>
      </c>
      <c r="P104" s="36"/>
      <c r="Q104" s="36" t="s">
        <v>650</v>
      </c>
      <c r="R104" s="36"/>
      <c r="S104" s="36" t="s">
        <v>279</v>
      </c>
      <c r="T104" s="36"/>
      <c r="U104" s="73"/>
      <c r="V104" s="36"/>
      <c r="W104" s="36" t="s">
        <v>70</v>
      </c>
      <c r="X104" s="36"/>
      <c r="Y104" s="74">
        <v>-899.98</v>
      </c>
      <c r="Z104" s="36"/>
      <c r="AA104" s="74">
        <f>ROUND(AA103+Y104,5)</f>
        <v>-3387.92</v>
      </c>
    </row>
    <row r="105" spans="1:27" x14ac:dyDescent="0.25">
      <c r="A105" s="47"/>
      <c r="B105" s="47"/>
      <c r="C105" s="47" t="s">
        <v>497</v>
      </c>
      <c r="D105" s="47"/>
      <c r="E105" s="47"/>
      <c r="F105" s="47"/>
      <c r="G105" s="47"/>
      <c r="H105" s="47"/>
      <c r="I105" s="47"/>
      <c r="J105" s="47"/>
      <c r="K105" s="75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21">
        <f>ROUND(SUM(Y97:Y104),5)</f>
        <v>-3387.92</v>
      </c>
      <c r="Z105" s="47"/>
      <c r="AA105" s="21">
        <f>AA104</f>
        <v>-3387.92</v>
      </c>
    </row>
    <row r="106" spans="1:27" x14ac:dyDescent="0.25">
      <c r="A106" s="33"/>
      <c r="B106" s="33"/>
      <c r="C106" s="33" t="s">
        <v>326</v>
      </c>
      <c r="D106" s="33"/>
      <c r="E106" s="33"/>
      <c r="F106" s="33"/>
      <c r="G106" s="33"/>
      <c r="H106" s="33"/>
      <c r="I106" s="33"/>
      <c r="J106" s="33"/>
      <c r="K106" s="34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5"/>
      <c r="Z106" s="33"/>
      <c r="AA106" s="35"/>
    </row>
    <row r="107" spans="1:27" x14ac:dyDescent="0.25">
      <c r="A107" s="33"/>
      <c r="B107" s="33"/>
      <c r="C107" s="33"/>
      <c r="D107" s="33" t="s">
        <v>327</v>
      </c>
      <c r="E107" s="33"/>
      <c r="F107" s="33"/>
      <c r="G107" s="33"/>
      <c r="H107" s="33"/>
      <c r="I107" s="33"/>
      <c r="J107" s="33"/>
      <c r="K107" s="34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5"/>
      <c r="Z107" s="33"/>
      <c r="AA107" s="35"/>
    </row>
    <row r="108" spans="1:27" ht="15.75" thickBot="1" x14ac:dyDescent="0.3">
      <c r="A108" s="43"/>
      <c r="B108" s="43"/>
      <c r="C108" s="43"/>
      <c r="D108" s="43"/>
      <c r="E108" s="43"/>
      <c r="F108" s="43"/>
      <c r="G108" s="36"/>
      <c r="H108" s="36"/>
      <c r="I108" s="36" t="s">
        <v>546</v>
      </c>
      <c r="J108" s="36"/>
      <c r="K108" s="37">
        <v>44592</v>
      </c>
      <c r="L108" s="36"/>
      <c r="M108" s="36" t="s">
        <v>562</v>
      </c>
      <c r="N108" s="36"/>
      <c r="O108" s="36" t="s">
        <v>243</v>
      </c>
      <c r="P108" s="36"/>
      <c r="Q108" s="36"/>
      <c r="R108" s="36"/>
      <c r="S108" s="36" t="s">
        <v>279</v>
      </c>
      <c r="T108" s="36"/>
      <c r="U108" s="73"/>
      <c r="V108" s="36"/>
      <c r="W108" s="36" t="s">
        <v>22</v>
      </c>
      <c r="X108" s="36"/>
      <c r="Y108" s="74">
        <v>-362.5</v>
      </c>
      <c r="Z108" s="36"/>
      <c r="AA108" s="74">
        <f>ROUND(AA107+Y108,5)</f>
        <v>-362.5</v>
      </c>
    </row>
    <row r="109" spans="1:27" x14ac:dyDescent="0.25">
      <c r="A109" s="47"/>
      <c r="B109" s="47"/>
      <c r="C109" s="47"/>
      <c r="D109" s="47" t="s">
        <v>498</v>
      </c>
      <c r="E109" s="47"/>
      <c r="F109" s="47"/>
      <c r="G109" s="47"/>
      <c r="H109" s="47"/>
      <c r="I109" s="47"/>
      <c r="J109" s="47"/>
      <c r="K109" s="75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21">
        <f>ROUND(SUM(Y107:Y108),5)</f>
        <v>-362.5</v>
      </c>
      <c r="Z109" s="47"/>
      <c r="AA109" s="21">
        <f>AA108</f>
        <v>-362.5</v>
      </c>
    </row>
    <row r="110" spans="1:27" x14ac:dyDescent="0.25">
      <c r="A110" s="33"/>
      <c r="B110" s="33"/>
      <c r="C110" s="33"/>
      <c r="D110" s="33" t="s">
        <v>328</v>
      </c>
      <c r="E110" s="33"/>
      <c r="F110" s="33"/>
      <c r="G110" s="33"/>
      <c r="H110" s="33"/>
      <c r="I110" s="33"/>
      <c r="J110" s="33"/>
      <c r="K110" s="34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5"/>
      <c r="Z110" s="33"/>
      <c r="AA110" s="35"/>
    </row>
    <row r="111" spans="1:27" x14ac:dyDescent="0.25">
      <c r="A111" s="33"/>
      <c r="B111" s="33"/>
      <c r="C111" s="33"/>
      <c r="D111" s="33"/>
      <c r="E111" s="33" t="s">
        <v>329</v>
      </c>
      <c r="F111" s="33"/>
      <c r="G111" s="33"/>
      <c r="H111" s="33"/>
      <c r="I111" s="33"/>
      <c r="J111" s="33"/>
      <c r="K111" s="34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5"/>
      <c r="Z111" s="33"/>
      <c r="AA111" s="35"/>
    </row>
    <row r="112" spans="1:27" x14ac:dyDescent="0.25">
      <c r="A112" s="33"/>
      <c r="B112" s="33"/>
      <c r="C112" s="33"/>
      <c r="D112" s="33"/>
      <c r="E112" s="33"/>
      <c r="F112" s="33" t="s">
        <v>330</v>
      </c>
      <c r="G112" s="33"/>
      <c r="H112" s="33"/>
      <c r="I112" s="33"/>
      <c r="J112" s="33"/>
      <c r="K112" s="34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5"/>
      <c r="Z112" s="33"/>
      <c r="AA112" s="35"/>
    </row>
    <row r="113" spans="1:27" x14ac:dyDescent="0.25">
      <c r="A113" s="36"/>
      <c r="B113" s="36"/>
      <c r="C113" s="36"/>
      <c r="D113" s="36"/>
      <c r="E113" s="36"/>
      <c r="F113" s="36"/>
      <c r="G113" s="36"/>
      <c r="H113" s="36"/>
      <c r="I113" s="36" t="s">
        <v>122</v>
      </c>
      <c r="J113" s="36"/>
      <c r="K113" s="37">
        <v>44592</v>
      </c>
      <c r="L113" s="36"/>
      <c r="M113" s="36" t="s">
        <v>134</v>
      </c>
      <c r="N113" s="36"/>
      <c r="O113" s="36" t="s">
        <v>210</v>
      </c>
      <c r="P113" s="36"/>
      <c r="Q113" s="36" t="s">
        <v>264</v>
      </c>
      <c r="R113" s="36"/>
      <c r="S113" s="36" t="s">
        <v>279</v>
      </c>
      <c r="T113" s="36"/>
      <c r="U113" s="73"/>
      <c r="V113" s="36"/>
      <c r="W113" s="36" t="s">
        <v>46</v>
      </c>
      <c r="X113" s="36"/>
      <c r="Y113" s="38">
        <v>-10500</v>
      </c>
      <c r="Z113" s="36"/>
      <c r="AA113" s="38">
        <f>ROUND(AA112+Y113,5)</f>
        <v>-10500</v>
      </c>
    </row>
    <row r="114" spans="1:27" ht="15.75" thickBot="1" x14ac:dyDescent="0.3">
      <c r="A114" s="36"/>
      <c r="B114" s="36"/>
      <c r="C114" s="36"/>
      <c r="D114" s="36"/>
      <c r="E114" s="36"/>
      <c r="F114" s="36"/>
      <c r="G114" s="36"/>
      <c r="H114" s="36"/>
      <c r="I114" s="36" t="s">
        <v>122</v>
      </c>
      <c r="J114" s="36"/>
      <c r="K114" s="37">
        <v>44592</v>
      </c>
      <c r="L114" s="36"/>
      <c r="M114" s="36" t="s">
        <v>133</v>
      </c>
      <c r="N114" s="36"/>
      <c r="O114" s="36" t="s">
        <v>209</v>
      </c>
      <c r="P114" s="36"/>
      <c r="Q114" s="36" t="s">
        <v>264</v>
      </c>
      <c r="R114" s="36"/>
      <c r="S114" s="36" t="s">
        <v>279</v>
      </c>
      <c r="T114" s="36"/>
      <c r="U114" s="73"/>
      <c r="V114" s="36"/>
      <c r="W114" s="36" t="s">
        <v>46</v>
      </c>
      <c r="X114" s="36"/>
      <c r="Y114" s="74">
        <v>-1453.92</v>
      </c>
      <c r="Z114" s="36"/>
      <c r="AA114" s="74">
        <f>ROUND(AA113+Y114,5)</f>
        <v>-11953.92</v>
      </c>
    </row>
    <row r="115" spans="1:27" x14ac:dyDescent="0.25">
      <c r="A115" s="47"/>
      <c r="B115" s="47"/>
      <c r="C115" s="47"/>
      <c r="D115" s="47"/>
      <c r="E115" s="47"/>
      <c r="F115" s="47" t="s">
        <v>499</v>
      </c>
      <c r="G115" s="47"/>
      <c r="H115" s="47"/>
      <c r="I115" s="47"/>
      <c r="J115" s="47"/>
      <c r="K115" s="75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21">
        <f>ROUND(SUM(Y112:Y114),5)</f>
        <v>-11953.92</v>
      </c>
      <c r="Z115" s="47"/>
      <c r="AA115" s="21">
        <f>AA114</f>
        <v>-11953.92</v>
      </c>
    </row>
    <row r="116" spans="1:27" x14ac:dyDescent="0.25">
      <c r="A116" s="33"/>
      <c r="B116" s="33"/>
      <c r="C116" s="33"/>
      <c r="D116" s="33"/>
      <c r="E116" s="33"/>
      <c r="F116" s="33" t="s">
        <v>331</v>
      </c>
      <c r="G116" s="33"/>
      <c r="H116" s="33"/>
      <c r="I116" s="33"/>
      <c r="J116" s="33"/>
      <c r="K116" s="34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5"/>
      <c r="Z116" s="33"/>
      <c r="AA116" s="35"/>
    </row>
    <row r="117" spans="1:27" ht="15.75" thickBot="1" x14ac:dyDescent="0.3">
      <c r="A117" s="43"/>
      <c r="B117" s="43"/>
      <c r="C117" s="43"/>
      <c r="D117" s="43"/>
      <c r="E117" s="43"/>
      <c r="F117" s="43"/>
      <c r="G117" s="36"/>
      <c r="H117" s="36"/>
      <c r="I117" s="36" t="s">
        <v>122</v>
      </c>
      <c r="J117" s="36"/>
      <c r="K117" s="37">
        <v>44592</v>
      </c>
      <c r="L117" s="36"/>
      <c r="M117" s="36" t="s">
        <v>134</v>
      </c>
      <c r="N117" s="36"/>
      <c r="O117" s="36" t="s">
        <v>210</v>
      </c>
      <c r="P117" s="36"/>
      <c r="Q117" s="36" t="s">
        <v>264</v>
      </c>
      <c r="R117" s="36"/>
      <c r="S117" s="36" t="s">
        <v>279</v>
      </c>
      <c r="T117" s="36"/>
      <c r="U117" s="73"/>
      <c r="V117" s="36"/>
      <c r="W117" s="36" t="s">
        <v>46</v>
      </c>
      <c r="X117" s="36"/>
      <c r="Y117" s="74">
        <v>-945</v>
      </c>
      <c r="Z117" s="36"/>
      <c r="AA117" s="74">
        <f>ROUND(AA116+Y117,5)</f>
        <v>-945</v>
      </c>
    </row>
    <row r="118" spans="1:27" x14ac:dyDescent="0.25">
      <c r="A118" s="47"/>
      <c r="B118" s="47"/>
      <c r="C118" s="47"/>
      <c r="D118" s="47"/>
      <c r="E118" s="47"/>
      <c r="F118" s="47" t="s">
        <v>500</v>
      </c>
      <c r="G118" s="47"/>
      <c r="H118" s="47"/>
      <c r="I118" s="47"/>
      <c r="J118" s="47"/>
      <c r="K118" s="75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21">
        <f>ROUND(SUM(Y116:Y117),5)</f>
        <v>-945</v>
      </c>
      <c r="Z118" s="47"/>
      <c r="AA118" s="21">
        <f>AA117</f>
        <v>-945</v>
      </c>
    </row>
    <row r="119" spans="1:27" x14ac:dyDescent="0.25">
      <c r="A119" s="33"/>
      <c r="B119" s="33"/>
      <c r="C119" s="33"/>
      <c r="D119" s="33"/>
      <c r="E119" s="33"/>
      <c r="F119" s="33" t="s">
        <v>332</v>
      </c>
      <c r="G119" s="33"/>
      <c r="H119" s="33"/>
      <c r="I119" s="33"/>
      <c r="J119" s="33"/>
      <c r="K119" s="34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5"/>
      <c r="Z119" s="33"/>
      <c r="AA119" s="35"/>
    </row>
    <row r="120" spans="1:27" ht="15.75" thickBot="1" x14ac:dyDescent="0.3">
      <c r="A120" s="43"/>
      <c r="B120" s="43"/>
      <c r="C120" s="43"/>
      <c r="D120" s="43"/>
      <c r="E120" s="43"/>
      <c r="F120" s="43"/>
      <c r="G120" s="36"/>
      <c r="H120" s="36"/>
      <c r="I120" s="36" t="s">
        <v>122</v>
      </c>
      <c r="J120" s="36"/>
      <c r="K120" s="37">
        <v>44592</v>
      </c>
      <c r="L120" s="36"/>
      <c r="M120" s="36" t="s">
        <v>134</v>
      </c>
      <c r="N120" s="36"/>
      <c r="O120" s="36" t="s">
        <v>210</v>
      </c>
      <c r="P120" s="36"/>
      <c r="Q120" s="36" t="s">
        <v>264</v>
      </c>
      <c r="R120" s="36"/>
      <c r="S120" s="36" t="s">
        <v>279</v>
      </c>
      <c r="T120" s="36"/>
      <c r="U120" s="73"/>
      <c r="V120" s="36"/>
      <c r="W120" s="36" t="s">
        <v>46</v>
      </c>
      <c r="X120" s="36"/>
      <c r="Y120" s="39">
        <v>-336</v>
      </c>
      <c r="Z120" s="36"/>
      <c r="AA120" s="39">
        <f>ROUND(AA119+Y120,5)</f>
        <v>-336</v>
      </c>
    </row>
    <row r="121" spans="1:27" ht="15.75" thickBot="1" x14ac:dyDescent="0.3">
      <c r="A121" s="47"/>
      <c r="B121" s="47"/>
      <c r="C121" s="47"/>
      <c r="D121" s="47"/>
      <c r="E121" s="47"/>
      <c r="F121" s="47" t="s">
        <v>501</v>
      </c>
      <c r="G121" s="47"/>
      <c r="H121" s="47"/>
      <c r="I121" s="47"/>
      <c r="J121" s="47"/>
      <c r="K121" s="75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23">
        <f>ROUND(SUM(Y119:Y120),5)</f>
        <v>-336</v>
      </c>
      <c r="Z121" s="47"/>
      <c r="AA121" s="23">
        <f>AA120</f>
        <v>-336</v>
      </c>
    </row>
    <row r="122" spans="1:27" x14ac:dyDescent="0.25">
      <c r="A122" s="47"/>
      <c r="B122" s="47"/>
      <c r="C122" s="47"/>
      <c r="D122" s="47"/>
      <c r="E122" s="47" t="s">
        <v>335</v>
      </c>
      <c r="F122" s="47"/>
      <c r="G122" s="47"/>
      <c r="H122" s="47"/>
      <c r="I122" s="47"/>
      <c r="J122" s="47"/>
      <c r="K122" s="75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21">
        <f>ROUND(Y115+Y118+Y121,5)</f>
        <v>-13234.92</v>
      </c>
      <c r="Z122" s="47"/>
      <c r="AA122" s="21">
        <f>ROUND(AA115+AA118+AA121,5)</f>
        <v>-13234.92</v>
      </c>
    </row>
    <row r="123" spans="1:27" x14ac:dyDescent="0.25">
      <c r="A123" s="33"/>
      <c r="B123" s="33"/>
      <c r="C123" s="33"/>
      <c r="D123" s="33"/>
      <c r="E123" s="33" t="s">
        <v>336</v>
      </c>
      <c r="F123" s="33"/>
      <c r="G123" s="33"/>
      <c r="H123" s="33"/>
      <c r="I123" s="33"/>
      <c r="J123" s="33"/>
      <c r="K123" s="34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5"/>
      <c r="Z123" s="33"/>
      <c r="AA123" s="35"/>
    </row>
    <row r="124" spans="1:27" x14ac:dyDescent="0.25">
      <c r="A124" s="36"/>
      <c r="B124" s="36"/>
      <c r="C124" s="36"/>
      <c r="D124" s="36"/>
      <c r="E124" s="36"/>
      <c r="F124" s="36"/>
      <c r="G124" s="36"/>
      <c r="H124" s="36"/>
      <c r="I124" s="36" t="s">
        <v>122</v>
      </c>
      <c r="J124" s="36"/>
      <c r="K124" s="37">
        <v>44592</v>
      </c>
      <c r="L124" s="36"/>
      <c r="M124" s="36" t="s">
        <v>131</v>
      </c>
      <c r="N124" s="36"/>
      <c r="O124" s="36" t="s">
        <v>207</v>
      </c>
      <c r="P124" s="36"/>
      <c r="Q124" s="36" t="s">
        <v>264</v>
      </c>
      <c r="R124" s="36"/>
      <c r="S124" s="36" t="s">
        <v>279</v>
      </c>
      <c r="T124" s="36"/>
      <c r="U124" s="73"/>
      <c r="V124" s="36"/>
      <c r="W124" s="36" t="s">
        <v>46</v>
      </c>
      <c r="X124" s="36"/>
      <c r="Y124" s="38">
        <v>-6398.36</v>
      </c>
      <c r="Z124" s="36"/>
      <c r="AA124" s="38">
        <f>ROUND(AA123+Y124,5)</f>
        <v>-6398.36</v>
      </c>
    </row>
    <row r="125" spans="1:27" x14ac:dyDescent="0.25">
      <c r="A125" s="36"/>
      <c r="B125" s="36"/>
      <c r="C125" s="36"/>
      <c r="D125" s="36"/>
      <c r="E125" s="36"/>
      <c r="F125" s="36"/>
      <c r="G125" s="36"/>
      <c r="H125" s="36"/>
      <c r="I125" s="36" t="s">
        <v>122</v>
      </c>
      <c r="J125" s="36"/>
      <c r="K125" s="37">
        <v>44592</v>
      </c>
      <c r="L125" s="36"/>
      <c r="M125" s="36" t="s">
        <v>131</v>
      </c>
      <c r="N125" s="36"/>
      <c r="O125" s="36" t="s">
        <v>207</v>
      </c>
      <c r="P125" s="36"/>
      <c r="Q125" s="36" t="s">
        <v>264</v>
      </c>
      <c r="R125" s="36"/>
      <c r="S125" s="36" t="s">
        <v>279</v>
      </c>
      <c r="T125" s="36"/>
      <c r="U125" s="73"/>
      <c r="V125" s="36"/>
      <c r="W125" s="36" t="s">
        <v>46</v>
      </c>
      <c r="X125" s="36"/>
      <c r="Y125" s="38">
        <v>-745.44</v>
      </c>
      <c r="Z125" s="36"/>
      <c r="AA125" s="38">
        <f>ROUND(AA124+Y125,5)</f>
        <v>-7143.8</v>
      </c>
    </row>
    <row r="126" spans="1:27" x14ac:dyDescent="0.25">
      <c r="A126" s="36"/>
      <c r="B126" s="36"/>
      <c r="C126" s="36"/>
      <c r="D126" s="36"/>
      <c r="E126" s="36"/>
      <c r="F126" s="36"/>
      <c r="G126" s="36"/>
      <c r="H126" s="36"/>
      <c r="I126" s="36" t="s">
        <v>122</v>
      </c>
      <c r="J126" s="36"/>
      <c r="K126" s="37">
        <v>44592</v>
      </c>
      <c r="L126" s="36"/>
      <c r="M126" s="36" t="s">
        <v>131</v>
      </c>
      <c r="N126" s="36"/>
      <c r="O126" s="36" t="s">
        <v>207</v>
      </c>
      <c r="P126" s="36"/>
      <c r="Q126" s="36" t="s">
        <v>264</v>
      </c>
      <c r="R126" s="36"/>
      <c r="S126" s="36" t="s">
        <v>279</v>
      </c>
      <c r="T126" s="36"/>
      <c r="U126" s="73"/>
      <c r="V126" s="36"/>
      <c r="W126" s="36" t="s">
        <v>46</v>
      </c>
      <c r="X126" s="36"/>
      <c r="Y126" s="38">
        <v>-465.9</v>
      </c>
      <c r="Z126" s="36"/>
      <c r="AA126" s="38">
        <f>ROUND(AA125+Y126,5)</f>
        <v>-7609.7</v>
      </c>
    </row>
    <row r="127" spans="1:27" x14ac:dyDescent="0.25">
      <c r="A127" s="36"/>
      <c r="B127" s="36"/>
      <c r="C127" s="36"/>
      <c r="D127" s="36"/>
      <c r="E127" s="36"/>
      <c r="F127" s="36"/>
      <c r="G127" s="36"/>
      <c r="H127" s="36"/>
      <c r="I127" s="36" t="s">
        <v>122</v>
      </c>
      <c r="J127" s="36"/>
      <c r="K127" s="37">
        <v>44592</v>
      </c>
      <c r="L127" s="36"/>
      <c r="M127" s="36" t="s">
        <v>132</v>
      </c>
      <c r="N127" s="36"/>
      <c r="O127" s="36" t="s">
        <v>208</v>
      </c>
      <c r="P127" s="36"/>
      <c r="Q127" s="36" t="s">
        <v>264</v>
      </c>
      <c r="R127" s="36"/>
      <c r="S127" s="36" t="s">
        <v>279</v>
      </c>
      <c r="T127" s="36"/>
      <c r="U127" s="73"/>
      <c r="V127" s="36"/>
      <c r="W127" s="36" t="s">
        <v>46</v>
      </c>
      <c r="X127" s="36"/>
      <c r="Y127" s="38">
        <v>-6375.6</v>
      </c>
      <c r="Z127" s="36"/>
      <c r="AA127" s="38">
        <f>ROUND(AA126+Y127,5)</f>
        <v>-13985.3</v>
      </c>
    </row>
    <row r="128" spans="1:27" x14ac:dyDescent="0.25">
      <c r="A128" s="36"/>
      <c r="B128" s="36"/>
      <c r="C128" s="36"/>
      <c r="D128" s="36"/>
      <c r="E128" s="36"/>
      <c r="F128" s="36"/>
      <c r="G128" s="36"/>
      <c r="H128" s="36"/>
      <c r="I128" s="36" t="s">
        <v>122</v>
      </c>
      <c r="J128" s="36"/>
      <c r="K128" s="37">
        <v>44592</v>
      </c>
      <c r="L128" s="36"/>
      <c r="M128" s="36" t="s">
        <v>132</v>
      </c>
      <c r="N128" s="36"/>
      <c r="O128" s="36" t="s">
        <v>208</v>
      </c>
      <c r="P128" s="36"/>
      <c r="Q128" s="36" t="s">
        <v>264</v>
      </c>
      <c r="R128" s="36"/>
      <c r="S128" s="36" t="s">
        <v>279</v>
      </c>
      <c r="T128" s="36"/>
      <c r="U128" s="73"/>
      <c r="V128" s="36"/>
      <c r="W128" s="36" t="s">
        <v>46</v>
      </c>
      <c r="X128" s="36"/>
      <c r="Y128" s="38">
        <v>-415.8</v>
      </c>
      <c r="Z128" s="36"/>
      <c r="AA128" s="38">
        <f>ROUND(AA127+Y128,5)</f>
        <v>-14401.1</v>
      </c>
    </row>
    <row r="129" spans="1:27" x14ac:dyDescent="0.25">
      <c r="A129" s="36"/>
      <c r="B129" s="36"/>
      <c r="C129" s="36"/>
      <c r="D129" s="36"/>
      <c r="E129" s="36"/>
      <c r="F129" s="36"/>
      <c r="G129" s="36"/>
      <c r="H129" s="36"/>
      <c r="I129" s="36" t="s">
        <v>122</v>
      </c>
      <c r="J129" s="36"/>
      <c r="K129" s="37">
        <v>44592</v>
      </c>
      <c r="L129" s="36"/>
      <c r="M129" s="36" t="s">
        <v>132</v>
      </c>
      <c r="N129" s="36"/>
      <c r="O129" s="36" t="s">
        <v>208</v>
      </c>
      <c r="P129" s="36"/>
      <c r="Q129" s="36" t="s">
        <v>264</v>
      </c>
      <c r="R129" s="36"/>
      <c r="S129" s="36" t="s">
        <v>279</v>
      </c>
      <c r="T129" s="36"/>
      <c r="U129" s="73"/>
      <c r="V129" s="36"/>
      <c r="W129" s="36" t="s">
        <v>46</v>
      </c>
      <c r="X129" s="36"/>
      <c r="Y129" s="38">
        <v>-1226.6099999999999</v>
      </c>
      <c r="Z129" s="36"/>
      <c r="AA129" s="38">
        <f>ROUND(AA128+Y129,5)</f>
        <v>-15627.71</v>
      </c>
    </row>
    <row r="130" spans="1:27" x14ac:dyDescent="0.25">
      <c r="A130" s="36"/>
      <c r="B130" s="36"/>
      <c r="C130" s="36"/>
      <c r="D130" s="36"/>
      <c r="E130" s="36"/>
      <c r="F130" s="36"/>
      <c r="G130" s="36"/>
      <c r="H130" s="36"/>
      <c r="I130" s="36" t="s">
        <v>122</v>
      </c>
      <c r="J130" s="36"/>
      <c r="K130" s="37">
        <v>44592</v>
      </c>
      <c r="L130" s="36"/>
      <c r="M130" s="36" t="s">
        <v>133</v>
      </c>
      <c r="N130" s="36"/>
      <c r="O130" s="36" t="s">
        <v>209</v>
      </c>
      <c r="P130" s="36"/>
      <c r="Q130" s="36" t="s">
        <v>264</v>
      </c>
      <c r="R130" s="36"/>
      <c r="S130" s="36" t="s">
        <v>279</v>
      </c>
      <c r="T130" s="36"/>
      <c r="U130" s="73"/>
      <c r="V130" s="36"/>
      <c r="W130" s="36" t="s">
        <v>46</v>
      </c>
      <c r="X130" s="36"/>
      <c r="Y130" s="38">
        <v>-6433.38</v>
      </c>
      <c r="Z130" s="36"/>
      <c r="AA130" s="38">
        <f>ROUND(AA129+Y130,5)</f>
        <v>-22061.09</v>
      </c>
    </row>
    <row r="131" spans="1:27" x14ac:dyDescent="0.25">
      <c r="A131" s="36"/>
      <c r="B131" s="36"/>
      <c r="C131" s="36"/>
      <c r="D131" s="36"/>
      <c r="E131" s="36"/>
      <c r="F131" s="36"/>
      <c r="G131" s="36"/>
      <c r="H131" s="36"/>
      <c r="I131" s="36" t="s">
        <v>122</v>
      </c>
      <c r="J131" s="36"/>
      <c r="K131" s="37">
        <v>44592</v>
      </c>
      <c r="L131" s="36"/>
      <c r="M131" s="36" t="s">
        <v>133</v>
      </c>
      <c r="N131" s="36"/>
      <c r="O131" s="36" t="s">
        <v>209</v>
      </c>
      <c r="P131" s="36"/>
      <c r="Q131" s="36" t="s">
        <v>264</v>
      </c>
      <c r="R131" s="36"/>
      <c r="S131" s="36" t="s">
        <v>279</v>
      </c>
      <c r="T131" s="36"/>
      <c r="U131" s="73"/>
      <c r="V131" s="36"/>
      <c r="W131" s="36" t="s">
        <v>46</v>
      </c>
      <c r="X131" s="36"/>
      <c r="Y131" s="38">
        <v>-468.5</v>
      </c>
      <c r="Z131" s="36"/>
      <c r="AA131" s="38">
        <f>ROUND(AA130+Y131,5)</f>
        <v>-22529.59</v>
      </c>
    </row>
    <row r="132" spans="1:27" ht="15.75" thickBot="1" x14ac:dyDescent="0.3">
      <c r="A132" s="36"/>
      <c r="B132" s="36"/>
      <c r="C132" s="36"/>
      <c r="D132" s="36"/>
      <c r="E132" s="36"/>
      <c r="F132" s="36"/>
      <c r="G132" s="36"/>
      <c r="H132" s="36"/>
      <c r="I132" s="36" t="s">
        <v>122</v>
      </c>
      <c r="J132" s="36"/>
      <c r="K132" s="37">
        <v>44592</v>
      </c>
      <c r="L132" s="36"/>
      <c r="M132" s="36" t="s">
        <v>133</v>
      </c>
      <c r="N132" s="36"/>
      <c r="O132" s="36" t="s">
        <v>209</v>
      </c>
      <c r="P132" s="36"/>
      <c r="Q132" s="36" t="s">
        <v>264</v>
      </c>
      <c r="R132" s="36"/>
      <c r="S132" s="36" t="s">
        <v>279</v>
      </c>
      <c r="T132" s="36"/>
      <c r="U132" s="73"/>
      <c r="V132" s="36"/>
      <c r="W132" s="36" t="s">
        <v>46</v>
      </c>
      <c r="X132" s="36"/>
      <c r="Y132" s="74">
        <v>-281.10000000000002</v>
      </c>
      <c r="Z132" s="36"/>
      <c r="AA132" s="74">
        <f>ROUND(AA131+Y132,5)</f>
        <v>-22810.69</v>
      </c>
    </row>
    <row r="133" spans="1:27" x14ac:dyDescent="0.25">
      <c r="A133" s="47"/>
      <c r="B133" s="47"/>
      <c r="C133" s="47"/>
      <c r="D133" s="47"/>
      <c r="E133" s="47" t="s">
        <v>502</v>
      </c>
      <c r="F133" s="47"/>
      <c r="G133" s="47"/>
      <c r="H133" s="47"/>
      <c r="I133" s="47"/>
      <c r="J133" s="47"/>
      <c r="K133" s="75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21">
        <f>ROUND(SUM(Y123:Y132),5)</f>
        <v>-22810.69</v>
      </c>
      <c r="Z133" s="47"/>
      <c r="AA133" s="21">
        <f>AA132</f>
        <v>-22810.69</v>
      </c>
    </row>
    <row r="134" spans="1:27" x14ac:dyDescent="0.25">
      <c r="A134" s="33"/>
      <c r="B134" s="33"/>
      <c r="C134" s="33"/>
      <c r="D134" s="33"/>
      <c r="E134" s="33" t="s">
        <v>337</v>
      </c>
      <c r="F134" s="33"/>
      <c r="G134" s="33"/>
      <c r="H134" s="33"/>
      <c r="I134" s="33"/>
      <c r="J134" s="33"/>
      <c r="K134" s="34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5"/>
      <c r="Z134" s="33"/>
      <c r="AA134" s="35"/>
    </row>
    <row r="135" spans="1:27" ht="15.75" thickBot="1" x14ac:dyDescent="0.3">
      <c r="A135" s="43"/>
      <c r="B135" s="43"/>
      <c r="C135" s="43"/>
      <c r="D135" s="43"/>
      <c r="E135" s="43"/>
      <c r="F135" s="43"/>
      <c r="G135" s="36"/>
      <c r="H135" s="36"/>
      <c r="I135" s="36" t="s">
        <v>122</v>
      </c>
      <c r="J135" s="36"/>
      <c r="K135" s="37">
        <v>44592</v>
      </c>
      <c r="L135" s="36"/>
      <c r="M135" s="36" t="s">
        <v>133</v>
      </c>
      <c r="N135" s="36"/>
      <c r="O135" s="36" t="s">
        <v>209</v>
      </c>
      <c r="P135" s="36"/>
      <c r="Q135" s="36" t="s">
        <v>264</v>
      </c>
      <c r="R135" s="36"/>
      <c r="S135" s="36" t="s">
        <v>279</v>
      </c>
      <c r="T135" s="36"/>
      <c r="U135" s="73"/>
      <c r="V135" s="36"/>
      <c r="W135" s="36" t="s">
        <v>46</v>
      </c>
      <c r="X135" s="36"/>
      <c r="Y135" s="74">
        <v>-1318.53</v>
      </c>
      <c r="Z135" s="36"/>
      <c r="AA135" s="74">
        <f>ROUND(AA134+Y135,5)</f>
        <v>-1318.53</v>
      </c>
    </row>
    <row r="136" spans="1:27" x14ac:dyDescent="0.25">
      <c r="A136" s="47"/>
      <c r="B136" s="47"/>
      <c r="C136" s="47"/>
      <c r="D136" s="47"/>
      <c r="E136" s="47" t="s">
        <v>503</v>
      </c>
      <c r="F136" s="47"/>
      <c r="G136" s="47"/>
      <c r="H136" s="47"/>
      <c r="I136" s="47"/>
      <c r="J136" s="47"/>
      <c r="K136" s="75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21">
        <f>ROUND(SUM(Y134:Y135),5)</f>
        <v>-1318.53</v>
      </c>
      <c r="Z136" s="47"/>
      <c r="AA136" s="21">
        <f>AA135</f>
        <v>-1318.53</v>
      </c>
    </row>
    <row r="137" spans="1:27" x14ac:dyDescent="0.25">
      <c r="A137" s="33"/>
      <c r="B137" s="33"/>
      <c r="C137" s="33"/>
      <c r="D137" s="33"/>
      <c r="E137" s="33" t="s">
        <v>338</v>
      </c>
      <c r="F137" s="33"/>
      <c r="G137" s="33"/>
      <c r="H137" s="33"/>
      <c r="I137" s="33"/>
      <c r="J137" s="33"/>
      <c r="K137" s="34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5"/>
      <c r="Z137" s="33"/>
      <c r="AA137" s="35"/>
    </row>
    <row r="138" spans="1:27" x14ac:dyDescent="0.25">
      <c r="A138" s="36"/>
      <c r="B138" s="36"/>
      <c r="C138" s="36"/>
      <c r="D138" s="36"/>
      <c r="E138" s="36"/>
      <c r="F138" s="36"/>
      <c r="G138" s="36"/>
      <c r="H138" s="36"/>
      <c r="I138" s="36" t="s">
        <v>122</v>
      </c>
      <c r="J138" s="36"/>
      <c r="K138" s="37">
        <v>44592</v>
      </c>
      <c r="L138" s="36"/>
      <c r="M138" s="36" t="s">
        <v>129</v>
      </c>
      <c r="N138" s="36"/>
      <c r="O138" s="36" t="s">
        <v>205</v>
      </c>
      <c r="P138" s="36"/>
      <c r="Q138" s="36" t="s">
        <v>264</v>
      </c>
      <c r="R138" s="36"/>
      <c r="S138" s="36" t="s">
        <v>279</v>
      </c>
      <c r="T138" s="36"/>
      <c r="U138" s="73"/>
      <c r="V138" s="36"/>
      <c r="W138" s="36" t="s">
        <v>46</v>
      </c>
      <c r="X138" s="36"/>
      <c r="Y138" s="38">
        <v>-3281.68</v>
      </c>
      <c r="Z138" s="36"/>
      <c r="AA138" s="38">
        <f>ROUND(AA137+Y138,5)</f>
        <v>-3281.68</v>
      </c>
    </row>
    <row r="139" spans="1:27" ht="15.75" thickBot="1" x14ac:dyDescent="0.3">
      <c r="A139" s="36"/>
      <c r="B139" s="36"/>
      <c r="C139" s="36"/>
      <c r="D139" s="36"/>
      <c r="E139" s="36"/>
      <c r="F139" s="36"/>
      <c r="G139" s="36"/>
      <c r="H139" s="36"/>
      <c r="I139" s="36" t="s">
        <v>122</v>
      </c>
      <c r="J139" s="36"/>
      <c r="K139" s="37">
        <v>44592</v>
      </c>
      <c r="L139" s="36"/>
      <c r="M139" s="36" t="s">
        <v>129</v>
      </c>
      <c r="N139" s="36"/>
      <c r="O139" s="36" t="s">
        <v>205</v>
      </c>
      <c r="P139" s="36"/>
      <c r="Q139" s="36" t="s">
        <v>264</v>
      </c>
      <c r="R139" s="36"/>
      <c r="S139" s="36" t="s">
        <v>279</v>
      </c>
      <c r="T139" s="36"/>
      <c r="U139" s="73"/>
      <c r="V139" s="36"/>
      <c r="W139" s="36" t="s">
        <v>46</v>
      </c>
      <c r="X139" s="36"/>
      <c r="Y139" s="74">
        <v>-172.72</v>
      </c>
      <c r="Z139" s="36"/>
      <c r="AA139" s="74">
        <f>ROUND(AA138+Y139,5)</f>
        <v>-3454.4</v>
      </c>
    </row>
    <row r="140" spans="1:27" x14ac:dyDescent="0.25">
      <c r="A140" s="47"/>
      <c r="B140" s="47"/>
      <c r="C140" s="47"/>
      <c r="D140" s="47"/>
      <c r="E140" s="47" t="s">
        <v>504</v>
      </c>
      <c r="F140" s="47"/>
      <c r="G140" s="47"/>
      <c r="H140" s="47"/>
      <c r="I140" s="47"/>
      <c r="J140" s="47"/>
      <c r="K140" s="75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21">
        <f>ROUND(SUM(Y137:Y139),5)</f>
        <v>-3454.4</v>
      </c>
      <c r="Z140" s="47"/>
      <c r="AA140" s="21">
        <f>AA139</f>
        <v>-3454.4</v>
      </c>
    </row>
    <row r="141" spans="1:27" x14ac:dyDescent="0.25">
      <c r="A141" s="33"/>
      <c r="B141" s="33"/>
      <c r="C141" s="33"/>
      <c r="D141" s="33"/>
      <c r="E141" s="33" t="s">
        <v>339</v>
      </c>
      <c r="F141" s="33"/>
      <c r="G141" s="33"/>
      <c r="H141" s="33"/>
      <c r="I141" s="33"/>
      <c r="J141" s="33"/>
      <c r="K141" s="34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5"/>
      <c r="Z141" s="33"/>
      <c r="AA141" s="35"/>
    </row>
    <row r="142" spans="1:27" x14ac:dyDescent="0.25">
      <c r="A142" s="36"/>
      <c r="B142" s="36"/>
      <c r="C142" s="36"/>
      <c r="D142" s="36"/>
      <c r="E142" s="36"/>
      <c r="F142" s="36"/>
      <c r="G142" s="36"/>
      <c r="H142" s="36"/>
      <c r="I142" s="36" t="s">
        <v>122</v>
      </c>
      <c r="J142" s="36"/>
      <c r="K142" s="37">
        <v>44592</v>
      </c>
      <c r="L142" s="36"/>
      <c r="M142" s="36" t="s">
        <v>172</v>
      </c>
      <c r="N142" s="36"/>
      <c r="O142" s="36" t="s">
        <v>239</v>
      </c>
      <c r="P142" s="36"/>
      <c r="Q142" s="36"/>
      <c r="R142" s="36"/>
      <c r="S142" s="36" t="s">
        <v>279</v>
      </c>
      <c r="T142" s="36"/>
      <c r="U142" s="73"/>
      <c r="V142" s="36"/>
      <c r="W142" s="36" t="s">
        <v>46</v>
      </c>
      <c r="X142" s="36"/>
      <c r="Y142" s="38">
        <v>-2210.34</v>
      </c>
      <c r="Z142" s="36"/>
      <c r="AA142" s="38">
        <f>ROUND(AA141+Y142,5)</f>
        <v>-2210.34</v>
      </c>
    </row>
    <row r="143" spans="1:27" ht="15.75" thickBot="1" x14ac:dyDescent="0.3">
      <c r="A143" s="36"/>
      <c r="B143" s="36"/>
      <c r="C143" s="36"/>
      <c r="D143" s="36"/>
      <c r="E143" s="36"/>
      <c r="F143" s="36"/>
      <c r="G143" s="36"/>
      <c r="H143" s="36"/>
      <c r="I143" s="36" t="s">
        <v>122</v>
      </c>
      <c r="J143" s="36"/>
      <c r="K143" s="37">
        <v>44592</v>
      </c>
      <c r="L143" s="36"/>
      <c r="M143" s="36" t="s">
        <v>172</v>
      </c>
      <c r="N143" s="36"/>
      <c r="O143" s="36" t="s">
        <v>239</v>
      </c>
      <c r="P143" s="36"/>
      <c r="Q143" s="36"/>
      <c r="R143" s="36"/>
      <c r="S143" s="36" t="s">
        <v>279</v>
      </c>
      <c r="T143" s="36"/>
      <c r="U143" s="73"/>
      <c r="V143" s="36"/>
      <c r="W143" s="36" t="s">
        <v>46</v>
      </c>
      <c r="X143" s="36"/>
      <c r="Y143" s="74">
        <v>-260.04000000000002</v>
      </c>
      <c r="Z143" s="36"/>
      <c r="AA143" s="74">
        <f>ROUND(AA142+Y143,5)</f>
        <v>-2470.38</v>
      </c>
    </row>
    <row r="144" spans="1:27" x14ac:dyDescent="0.25">
      <c r="A144" s="47"/>
      <c r="B144" s="47"/>
      <c r="C144" s="47"/>
      <c r="D144" s="47"/>
      <c r="E144" s="47" t="s">
        <v>505</v>
      </c>
      <c r="F144" s="47"/>
      <c r="G144" s="47"/>
      <c r="H144" s="47"/>
      <c r="I144" s="47"/>
      <c r="J144" s="47"/>
      <c r="K144" s="75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21">
        <f>ROUND(SUM(Y141:Y143),5)</f>
        <v>-2470.38</v>
      </c>
      <c r="Z144" s="47"/>
      <c r="AA144" s="21">
        <f>AA143</f>
        <v>-2470.38</v>
      </c>
    </row>
    <row r="145" spans="1:27" x14ac:dyDescent="0.25">
      <c r="A145" s="33"/>
      <c r="B145" s="33"/>
      <c r="C145" s="33"/>
      <c r="D145" s="33"/>
      <c r="E145" s="33" t="s">
        <v>340</v>
      </c>
      <c r="F145" s="33"/>
      <c r="G145" s="33"/>
      <c r="H145" s="33"/>
      <c r="I145" s="33"/>
      <c r="J145" s="33"/>
      <c r="K145" s="34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5"/>
      <c r="Z145" s="33"/>
      <c r="AA145" s="35"/>
    </row>
    <row r="146" spans="1:27" x14ac:dyDescent="0.25">
      <c r="A146" s="36"/>
      <c r="B146" s="36"/>
      <c r="C146" s="36"/>
      <c r="D146" s="36"/>
      <c r="E146" s="36"/>
      <c r="F146" s="36"/>
      <c r="G146" s="36"/>
      <c r="H146" s="36"/>
      <c r="I146" s="36" t="s">
        <v>122</v>
      </c>
      <c r="J146" s="36"/>
      <c r="K146" s="37">
        <v>44592</v>
      </c>
      <c r="L146" s="36"/>
      <c r="M146" s="36" t="s">
        <v>128</v>
      </c>
      <c r="N146" s="36"/>
      <c r="O146" s="36" t="s">
        <v>204</v>
      </c>
      <c r="P146" s="36"/>
      <c r="Q146" s="36" t="s">
        <v>264</v>
      </c>
      <c r="R146" s="36"/>
      <c r="S146" s="36" t="s">
        <v>279</v>
      </c>
      <c r="T146" s="36"/>
      <c r="U146" s="73"/>
      <c r="V146" s="36"/>
      <c r="W146" s="36" t="s">
        <v>46</v>
      </c>
      <c r="X146" s="36"/>
      <c r="Y146" s="38">
        <v>-1635.84</v>
      </c>
      <c r="Z146" s="36"/>
      <c r="AA146" s="38">
        <f>ROUND(AA145+Y146,5)</f>
        <v>-1635.84</v>
      </c>
    </row>
    <row r="147" spans="1:27" ht="15.75" thickBot="1" x14ac:dyDescent="0.3">
      <c r="A147" s="36"/>
      <c r="B147" s="36"/>
      <c r="C147" s="36"/>
      <c r="D147" s="36"/>
      <c r="E147" s="36"/>
      <c r="F147" s="36"/>
      <c r="G147" s="36"/>
      <c r="H147" s="36"/>
      <c r="I147" s="36" t="s">
        <v>122</v>
      </c>
      <c r="J147" s="36"/>
      <c r="K147" s="37">
        <v>44592</v>
      </c>
      <c r="L147" s="36"/>
      <c r="M147" s="36" t="s">
        <v>128</v>
      </c>
      <c r="N147" s="36"/>
      <c r="O147" s="36" t="s">
        <v>204</v>
      </c>
      <c r="P147" s="36"/>
      <c r="Q147" s="36" t="s">
        <v>264</v>
      </c>
      <c r="R147" s="36"/>
      <c r="S147" s="36" t="s">
        <v>279</v>
      </c>
      <c r="T147" s="36"/>
      <c r="U147" s="73"/>
      <c r="V147" s="36"/>
      <c r="W147" s="36" t="s">
        <v>46</v>
      </c>
      <c r="X147" s="36"/>
      <c r="Y147" s="74">
        <v>-204.48</v>
      </c>
      <c r="Z147" s="36"/>
      <c r="AA147" s="74">
        <f>ROUND(AA146+Y147,5)</f>
        <v>-1840.32</v>
      </c>
    </row>
    <row r="148" spans="1:27" x14ac:dyDescent="0.25">
      <c r="A148" s="47"/>
      <c r="B148" s="47"/>
      <c r="C148" s="47"/>
      <c r="D148" s="47"/>
      <c r="E148" s="47" t="s">
        <v>506</v>
      </c>
      <c r="F148" s="47"/>
      <c r="G148" s="47"/>
      <c r="H148" s="47"/>
      <c r="I148" s="47"/>
      <c r="J148" s="47"/>
      <c r="K148" s="75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21">
        <f>ROUND(SUM(Y145:Y147),5)</f>
        <v>-1840.32</v>
      </c>
      <c r="Z148" s="47"/>
      <c r="AA148" s="21">
        <f>AA147</f>
        <v>-1840.32</v>
      </c>
    </row>
    <row r="149" spans="1:27" x14ac:dyDescent="0.25">
      <c r="A149" s="33"/>
      <c r="B149" s="33"/>
      <c r="C149" s="33"/>
      <c r="D149" s="33"/>
      <c r="E149" s="33" t="s">
        <v>341</v>
      </c>
      <c r="F149" s="33"/>
      <c r="G149" s="33"/>
      <c r="H149" s="33"/>
      <c r="I149" s="33"/>
      <c r="J149" s="33"/>
      <c r="K149" s="34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5"/>
      <c r="Z149" s="33"/>
      <c r="AA149" s="35"/>
    </row>
    <row r="150" spans="1:27" x14ac:dyDescent="0.25">
      <c r="A150" s="36"/>
      <c r="B150" s="36"/>
      <c r="C150" s="36"/>
      <c r="D150" s="36"/>
      <c r="E150" s="36"/>
      <c r="F150" s="36"/>
      <c r="G150" s="36"/>
      <c r="H150" s="36"/>
      <c r="I150" s="36" t="s">
        <v>122</v>
      </c>
      <c r="J150" s="36"/>
      <c r="K150" s="37">
        <v>44592</v>
      </c>
      <c r="L150" s="36"/>
      <c r="M150" s="36" t="s">
        <v>130</v>
      </c>
      <c r="N150" s="36"/>
      <c r="O150" s="36" t="s">
        <v>206</v>
      </c>
      <c r="P150" s="36"/>
      <c r="Q150" s="36" t="s">
        <v>264</v>
      </c>
      <c r="R150" s="36"/>
      <c r="S150" s="36" t="s">
        <v>279</v>
      </c>
      <c r="T150" s="36"/>
      <c r="U150" s="73"/>
      <c r="V150" s="36"/>
      <c r="W150" s="36" t="s">
        <v>46</v>
      </c>
      <c r="X150" s="36"/>
      <c r="Y150" s="38">
        <v>-5221.2</v>
      </c>
      <c r="Z150" s="36"/>
      <c r="AA150" s="38">
        <f>ROUND(AA149+Y150,5)</f>
        <v>-5221.2</v>
      </c>
    </row>
    <row r="151" spans="1:27" x14ac:dyDescent="0.25">
      <c r="A151" s="36"/>
      <c r="B151" s="36"/>
      <c r="C151" s="36"/>
      <c r="D151" s="36"/>
      <c r="E151" s="36"/>
      <c r="F151" s="36"/>
      <c r="G151" s="36"/>
      <c r="H151" s="36"/>
      <c r="I151" s="36" t="s">
        <v>122</v>
      </c>
      <c r="J151" s="36"/>
      <c r="K151" s="37">
        <v>44592</v>
      </c>
      <c r="L151" s="36"/>
      <c r="M151" s="36" t="s">
        <v>130</v>
      </c>
      <c r="N151" s="36"/>
      <c r="O151" s="36" t="s">
        <v>206</v>
      </c>
      <c r="P151" s="36"/>
      <c r="Q151" s="36" t="s">
        <v>264</v>
      </c>
      <c r="R151" s="36"/>
      <c r="S151" s="36" t="s">
        <v>279</v>
      </c>
      <c r="T151" s="36"/>
      <c r="U151" s="73"/>
      <c r="V151" s="36"/>
      <c r="W151" s="36" t="s">
        <v>46</v>
      </c>
      <c r="X151" s="36"/>
      <c r="Y151" s="38">
        <v>-130.53</v>
      </c>
      <c r="Z151" s="36"/>
      <c r="AA151" s="38">
        <f>ROUND(AA150+Y151,5)</f>
        <v>-5351.73</v>
      </c>
    </row>
    <row r="152" spans="1:27" ht="15.75" thickBot="1" x14ac:dyDescent="0.3">
      <c r="A152" s="36"/>
      <c r="B152" s="36"/>
      <c r="C152" s="36"/>
      <c r="D152" s="36"/>
      <c r="E152" s="36"/>
      <c r="F152" s="36"/>
      <c r="G152" s="36"/>
      <c r="H152" s="36"/>
      <c r="I152" s="36" t="s">
        <v>122</v>
      </c>
      <c r="J152" s="36"/>
      <c r="K152" s="37">
        <v>44592</v>
      </c>
      <c r="L152" s="36"/>
      <c r="M152" s="36" t="s">
        <v>135</v>
      </c>
      <c r="N152" s="36"/>
      <c r="O152" s="36" t="s">
        <v>206</v>
      </c>
      <c r="P152" s="36"/>
      <c r="Q152" s="36" t="s">
        <v>264</v>
      </c>
      <c r="R152" s="36"/>
      <c r="S152" s="36" t="s">
        <v>279</v>
      </c>
      <c r="T152" s="36"/>
      <c r="U152" s="73"/>
      <c r="V152" s="36"/>
      <c r="W152" s="36" t="s">
        <v>46</v>
      </c>
      <c r="X152" s="36"/>
      <c r="Y152" s="39">
        <v>-391.59</v>
      </c>
      <c r="Z152" s="36"/>
      <c r="AA152" s="39">
        <f>ROUND(AA151+Y152,5)</f>
        <v>-5743.32</v>
      </c>
    </row>
    <row r="153" spans="1:27" ht="15.75" thickBot="1" x14ac:dyDescent="0.3">
      <c r="A153" s="47"/>
      <c r="B153" s="47"/>
      <c r="C153" s="47"/>
      <c r="D153" s="47"/>
      <c r="E153" s="47" t="s">
        <v>507</v>
      </c>
      <c r="F153" s="47"/>
      <c r="G153" s="47"/>
      <c r="H153" s="47"/>
      <c r="I153" s="47"/>
      <c r="J153" s="47"/>
      <c r="K153" s="75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23">
        <f>ROUND(SUM(Y149:Y152),5)</f>
        <v>-5743.32</v>
      </c>
      <c r="Z153" s="47"/>
      <c r="AA153" s="23">
        <f>AA152</f>
        <v>-5743.32</v>
      </c>
    </row>
    <row r="154" spans="1:27" x14ac:dyDescent="0.25">
      <c r="A154" s="47"/>
      <c r="B154" s="47"/>
      <c r="C154" s="47"/>
      <c r="D154" s="47" t="s">
        <v>342</v>
      </c>
      <c r="E154" s="47"/>
      <c r="F154" s="47"/>
      <c r="G154" s="47"/>
      <c r="H154" s="47"/>
      <c r="I154" s="47"/>
      <c r="J154" s="47"/>
      <c r="K154" s="75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21">
        <f>ROUND(Y122+Y133+Y136+Y140+Y144+Y148+Y153,5)</f>
        <v>-50872.56</v>
      </c>
      <c r="Z154" s="47"/>
      <c r="AA154" s="21">
        <f>ROUND(AA122+AA133+AA136+AA140+AA144+AA148+AA153,5)</f>
        <v>-50872.56</v>
      </c>
    </row>
    <row r="155" spans="1:27" x14ac:dyDescent="0.25">
      <c r="A155" s="33"/>
      <c r="B155" s="33"/>
      <c r="C155" s="33"/>
      <c r="D155" s="33" t="s">
        <v>343</v>
      </c>
      <c r="E155" s="33"/>
      <c r="F155" s="33"/>
      <c r="G155" s="33"/>
      <c r="H155" s="33"/>
      <c r="I155" s="33"/>
      <c r="J155" s="33"/>
      <c r="K155" s="34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5"/>
      <c r="Z155" s="33"/>
      <c r="AA155" s="35"/>
    </row>
    <row r="156" spans="1:27" x14ac:dyDescent="0.25">
      <c r="A156" s="33"/>
      <c r="B156" s="33"/>
      <c r="C156" s="33"/>
      <c r="D156" s="33"/>
      <c r="E156" s="33" t="s">
        <v>346</v>
      </c>
      <c r="F156" s="33"/>
      <c r="G156" s="33"/>
      <c r="H156" s="33"/>
      <c r="I156" s="33"/>
      <c r="J156" s="33"/>
      <c r="K156" s="34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5"/>
      <c r="Z156" s="33"/>
      <c r="AA156" s="35"/>
    </row>
    <row r="157" spans="1:27" x14ac:dyDescent="0.25">
      <c r="A157" s="36"/>
      <c r="B157" s="36"/>
      <c r="C157" s="36"/>
      <c r="D157" s="36"/>
      <c r="E157" s="36"/>
      <c r="F157" s="36"/>
      <c r="G157" s="36"/>
      <c r="H157" s="36"/>
      <c r="I157" s="36" t="s">
        <v>546</v>
      </c>
      <c r="J157" s="36"/>
      <c r="K157" s="37">
        <v>44562</v>
      </c>
      <c r="L157" s="36"/>
      <c r="M157" s="36" t="s">
        <v>562</v>
      </c>
      <c r="N157" s="36"/>
      <c r="O157" s="36" t="s">
        <v>196</v>
      </c>
      <c r="P157" s="36"/>
      <c r="Q157" s="36" t="s">
        <v>651</v>
      </c>
      <c r="R157" s="36"/>
      <c r="S157" s="36" t="s">
        <v>279</v>
      </c>
      <c r="T157" s="36"/>
      <c r="U157" s="73"/>
      <c r="V157" s="36"/>
      <c r="W157" s="36" t="s">
        <v>22</v>
      </c>
      <c r="X157" s="36"/>
      <c r="Y157" s="38">
        <v>-59.37</v>
      </c>
      <c r="Z157" s="36"/>
      <c r="AA157" s="38">
        <f>ROUND(AA156+Y157,5)</f>
        <v>-59.37</v>
      </c>
    </row>
    <row r="158" spans="1:27" x14ac:dyDescent="0.25">
      <c r="A158" s="36"/>
      <c r="B158" s="36"/>
      <c r="C158" s="36"/>
      <c r="D158" s="36"/>
      <c r="E158" s="36"/>
      <c r="F158" s="36"/>
      <c r="G158" s="36"/>
      <c r="H158" s="36"/>
      <c r="I158" s="36" t="s">
        <v>546</v>
      </c>
      <c r="J158" s="36"/>
      <c r="K158" s="37">
        <v>44562</v>
      </c>
      <c r="L158" s="36"/>
      <c r="M158" s="36" t="s">
        <v>562</v>
      </c>
      <c r="N158" s="36"/>
      <c r="O158" s="36" t="s">
        <v>196</v>
      </c>
      <c r="P158" s="36"/>
      <c r="Q158" s="36" t="s">
        <v>652</v>
      </c>
      <c r="R158" s="36"/>
      <c r="S158" s="36" t="s">
        <v>279</v>
      </c>
      <c r="T158" s="36"/>
      <c r="U158" s="73"/>
      <c r="V158" s="36"/>
      <c r="W158" s="36" t="s">
        <v>22</v>
      </c>
      <c r="X158" s="36"/>
      <c r="Y158" s="38">
        <v>-59.37</v>
      </c>
      <c r="Z158" s="36"/>
      <c r="AA158" s="38">
        <f>ROUND(AA157+Y158,5)</f>
        <v>-118.74</v>
      </c>
    </row>
    <row r="159" spans="1:27" x14ac:dyDescent="0.25">
      <c r="A159" s="36"/>
      <c r="B159" s="36"/>
      <c r="C159" s="36"/>
      <c r="D159" s="36"/>
      <c r="E159" s="36"/>
      <c r="F159" s="36"/>
      <c r="G159" s="36"/>
      <c r="H159" s="36"/>
      <c r="I159" s="36" t="s">
        <v>546</v>
      </c>
      <c r="J159" s="36"/>
      <c r="K159" s="37">
        <v>44562</v>
      </c>
      <c r="L159" s="36"/>
      <c r="M159" s="36" t="s">
        <v>562</v>
      </c>
      <c r="N159" s="36"/>
      <c r="O159" s="36" t="s">
        <v>196</v>
      </c>
      <c r="P159" s="36"/>
      <c r="Q159" s="36" t="s">
        <v>653</v>
      </c>
      <c r="R159" s="36"/>
      <c r="S159" s="36" t="s">
        <v>279</v>
      </c>
      <c r="T159" s="36"/>
      <c r="U159" s="73"/>
      <c r="V159" s="36"/>
      <c r="W159" s="36" t="s">
        <v>22</v>
      </c>
      <c r="X159" s="36"/>
      <c r="Y159" s="38">
        <v>-59.37</v>
      </c>
      <c r="Z159" s="36"/>
      <c r="AA159" s="38">
        <f>ROUND(AA158+Y159,5)</f>
        <v>-178.11</v>
      </c>
    </row>
    <row r="160" spans="1:27" x14ac:dyDescent="0.25">
      <c r="A160" s="36"/>
      <c r="B160" s="36"/>
      <c r="C160" s="36"/>
      <c r="D160" s="36"/>
      <c r="E160" s="36"/>
      <c r="F160" s="36"/>
      <c r="G160" s="36"/>
      <c r="H160" s="36"/>
      <c r="I160" s="36" t="s">
        <v>546</v>
      </c>
      <c r="J160" s="36"/>
      <c r="K160" s="37">
        <v>44562</v>
      </c>
      <c r="L160" s="36"/>
      <c r="M160" s="36" t="s">
        <v>569</v>
      </c>
      <c r="N160" s="36"/>
      <c r="O160" s="36" t="s">
        <v>197</v>
      </c>
      <c r="P160" s="36"/>
      <c r="Q160" s="36" t="s">
        <v>654</v>
      </c>
      <c r="R160" s="36"/>
      <c r="S160" s="36" t="s">
        <v>279</v>
      </c>
      <c r="T160" s="36"/>
      <c r="U160" s="73"/>
      <c r="V160" s="36"/>
      <c r="W160" s="36" t="s">
        <v>22</v>
      </c>
      <c r="X160" s="36"/>
      <c r="Y160" s="38">
        <v>-1336.36</v>
      </c>
      <c r="Z160" s="36"/>
      <c r="AA160" s="38">
        <f>ROUND(AA159+Y160,5)</f>
        <v>-1514.47</v>
      </c>
    </row>
    <row r="161" spans="1:27" x14ac:dyDescent="0.25">
      <c r="A161" s="36"/>
      <c r="B161" s="36"/>
      <c r="C161" s="36"/>
      <c r="D161" s="36"/>
      <c r="E161" s="36"/>
      <c r="F161" s="36"/>
      <c r="G161" s="36"/>
      <c r="H161" s="36"/>
      <c r="I161" s="36" t="s">
        <v>546</v>
      </c>
      <c r="J161" s="36"/>
      <c r="K161" s="37">
        <v>44562</v>
      </c>
      <c r="L161" s="36"/>
      <c r="M161" s="36" t="s">
        <v>569</v>
      </c>
      <c r="N161" s="36"/>
      <c r="O161" s="36" t="s">
        <v>197</v>
      </c>
      <c r="P161" s="36"/>
      <c r="Q161" s="36" t="s">
        <v>655</v>
      </c>
      <c r="R161" s="36"/>
      <c r="S161" s="36" t="s">
        <v>279</v>
      </c>
      <c r="T161" s="36"/>
      <c r="U161" s="73"/>
      <c r="V161" s="36"/>
      <c r="W161" s="36" t="s">
        <v>22</v>
      </c>
      <c r="X161" s="36"/>
      <c r="Y161" s="38">
        <v>-742.67</v>
      </c>
      <c r="Z161" s="36"/>
      <c r="AA161" s="38">
        <f>ROUND(AA160+Y161,5)</f>
        <v>-2257.14</v>
      </c>
    </row>
    <row r="162" spans="1:27" ht="15.75" thickBot="1" x14ac:dyDescent="0.3">
      <c r="A162" s="36"/>
      <c r="B162" s="36"/>
      <c r="C162" s="36"/>
      <c r="D162" s="36"/>
      <c r="E162" s="36"/>
      <c r="F162" s="36"/>
      <c r="G162" s="36"/>
      <c r="H162" s="36"/>
      <c r="I162" s="36" t="s">
        <v>546</v>
      </c>
      <c r="J162" s="36"/>
      <c r="K162" s="37">
        <v>44562</v>
      </c>
      <c r="L162" s="36"/>
      <c r="M162" s="36" t="s">
        <v>569</v>
      </c>
      <c r="N162" s="36"/>
      <c r="O162" s="36" t="s">
        <v>197</v>
      </c>
      <c r="P162" s="36"/>
      <c r="Q162" s="36" t="s">
        <v>656</v>
      </c>
      <c r="R162" s="36"/>
      <c r="S162" s="36" t="s">
        <v>279</v>
      </c>
      <c r="T162" s="36"/>
      <c r="U162" s="73"/>
      <c r="V162" s="36"/>
      <c r="W162" s="36" t="s">
        <v>22</v>
      </c>
      <c r="X162" s="36"/>
      <c r="Y162" s="74">
        <v>-587.64</v>
      </c>
      <c r="Z162" s="36"/>
      <c r="AA162" s="74">
        <f>ROUND(AA161+Y162,5)</f>
        <v>-2844.78</v>
      </c>
    </row>
    <row r="163" spans="1:27" x14ac:dyDescent="0.25">
      <c r="A163" s="47"/>
      <c r="B163" s="47"/>
      <c r="C163" s="47"/>
      <c r="D163" s="47"/>
      <c r="E163" s="47" t="s">
        <v>508</v>
      </c>
      <c r="F163" s="47"/>
      <c r="G163" s="47"/>
      <c r="H163" s="47"/>
      <c r="I163" s="47"/>
      <c r="J163" s="47"/>
      <c r="K163" s="75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21">
        <f>ROUND(SUM(Y156:Y162),5)</f>
        <v>-2844.78</v>
      </c>
      <c r="Z163" s="47"/>
      <c r="AA163" s="21">
        <f>AA162</f>
        <v>-2844.78</v>
      </c>
    </row>
    <row r="164" spans="1:27" x14ac:dyDescent="0.25">
      <c r="A164" s="33"/>
      <c r="B164" s="33"/>
      <c r="C164" s="33"/>
      <c r="D164" s="33"/>
      <c r="E164" s="33" t="s">
        <v>347</v>
      </c>
      <c r="F164" s="33"/>
      <c r="G164" s="33"/>
      <c r="H164" s="33"/>
      <c r="I164" s="33"/>
      <c r="J164" s="33"/>
      <c r="K164" s="34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5"/>
      <c r="Z164" s="33"/>
      <c r="AA164" s="35"/>
    </row>
    <row r="165" spans="1:27" x14ac:dyDescent="0.25">
      <c r="A165" s="36"/>
      <c r="B165" s="36"/>
      <c r="C165" s="36"/>
      <c r="D165" s="36"/>
      <c r="E165" s="36"/>
      <c r="F165" s="36"/>
      <c r="G165" s="36"/>
      <c r="H165" s="36"/>
      <c r="I165" s="36" t="s">
        <v>122</v>
      </c>
      <c r="J165" s="36"/>
      <c r="K165" s="37">
        <v>44592</v>
      </c>
      <c r="L165" s="36"/>
      <c r="M165" s="36" t="s">
        <v>130</v>
      </c>
      <c r="N165" s="36"/>
      <c r="O165" s="36" t="s">
        <v>206</v>
      </c>
      <c r="P165" s="36"/>
      <c r="Q165" s="36" t="s">
        <v>264</v>
      </c>
      <c r="R165" s="36"/>
      <c r="S165" s="36" t="s">
        <v>279</v>
      </c>
      <c r="T165" s="36"/>
      <c r="U165" s="73"/>
      <c r="V165" s="36"/>
      <c r="W165" s="36" t="s">
        <v>46</v>
      </c>
      <c r="X165" s="36"/>
      <c r="Y165" s="38">
        <v>-481.66</v>
      </c>
      <c r="Z165" s="36"/>
      <c r="AA165" s="38">
        <f>ROUND(AA164+Y165,5)</f>
        <v>-481.66</v>
      </c>
    </row>
    <row r="166" spans="1:27" x14ac:dyDescent="0.25">
      <c r="A166" s="36"/>
      <c r="B166" s="36"/>
      <c r="C166" s="36"/>
      <c r="D166" s="36"/>
      <c r="E166" s="36"/>
      <c r="F166" s="36"/>
      <c r="G166" s="36"/>
      <c r="H166" s="36"/>
      <c r="I166" s="36" t="s">
        <v>122</v>
      </c>
      <c r="J166" s="36"/>
      <c r="K166" s="37">
        <v>44592</v>
      </c>
      <c r="L166" s="36"/>
      <c r="M166" s="36" t="s">
        <v>131</v>
      </c>
      <c r="N166" s="36"/>
      <c r="O166" s="36" t="s">
        <v>207</v>
      </c>
      <c r="P166" s="36"/>
      <c r="Q166" s="36" t="s">
        <v>264</v>
      </c>
      <c r="R166" s="36"/>
      <c r="S166" s="36" t="s">
        <v>279</v>
      </c>
      <c r="T166" s="36"/>
      <c r="U166" s="73"/>
      <c r="V166" s="36"/>
      <c r="W166" s="36" t="s">
        <v>46</v>
      </c>
      <c r="X166" s="36"/>
      <c r="Y166" s="38">
        <v>-684.87</v>
      </c>
      <c r="Z166" s="36"/>
      <c r="AA166" s="38">
        <f>ROUND(AA165+Y166,5)</f>
        <v>-1166.53</v>
      </c>
    </row>
    <row r="167" spans="1:27" x14ac:dyDescent="0.25">
      <c r="A167" s="36"/>
      <c r="B167" s="36"/>
      <c r="C167" s="36"/>
      <c r="D167" s="36"/>
      <c r="E167" s="36"/>
      <c r="F167" s="36"/>
      <c r="G167" s="36"/>
      <c r="H167" s="36"/>
      <c r="I167" s="36" t="s">
        <v>122</v>
      </c>
      <c r="J167" s="36"/>
      <c r="K167" s="37">
        <v>44592</v>
      </c>
      <c r="L167" s="36"/>
      <c r="M167" s="36" t="s">
        <v>132</v>
      </c>
      <c r="N167" s="36"/>
      <c r="O167" s="36" t="s">
        <v>208</v>
      </c>
      <c r="P167" s="36"/>
      <c r="Q167" s="36" t="s">
        <v>264</v>
      </c>
      <c r="R167" s="36"/>
      <c r="S167" s="36" t="s">
        <v>279</v>
      </c>
      <c r="T167" s="36"/>
      <c r="U167" s="73"/>
      <c r="V167" s="36"/>
      <c r="W167" s="36" t="s">
        <v>46</v>
      </c>
      <c r="X167" s="36"/>
      <c r="Y167" s="38">
        <v>-611.23</v>
      </c>
      <c r="Z167" s="36"/>
      <c r="AA167" s="38">
        <f>ROUND(AA166+Y167,5)</f>
        <v>-1777.76</v>
      </c>
    </row>
    <row r="168" spans="1:27" x14ac:dyDescent="0.25">
      <c r="A168" s="36"/>
      <c r="B168" s="36"/>
      <c r="C168" s="36"/>
      <c r="D168" s="36"/>
      <c r="E168" s="36"/>
      <c r="F168" s="36"/>
      <c r="G168" s="36"/>
      <c r="H168" s="36"/>
      <c r="I168" s="36" t="s">
        <v>122</v>
      </c>
      <c r="J168" s="36"/>
      <c r="K168" s="37">
        <v>44592</v>
      </c>
      <c r="L168" s="36"/>
      <c r="M168" s="36" t="s">
        <v>135</v>
      </c>
      <c r="N168" s="36"/>
      <c r="O168" s="36" t="s">
        <v>206</v>
      </c>
      <c r="P168" s="36"/>
      <c r="Q168" s="36" t="s">
        <v>264</v>
      </c>
      <c r="R168" s="36"/>
      <c r="S168" s="36" t="s">
        <v>279</v>
      </c>
      <c r="T168" s="36"/>
      <c r="U168" s="73"/>
      <c r="V168" s="36"/>
      <c r="W168" s="36" t="s">
        <v>46</v>
      </c>
      <c r="X168" s="36"/>
      <c r="Y168" s="38">
        <v>-35.24</v>
      </c>
      <c r="Z168" s="36"/>
      <c r="AA168" s="38">
        <f>ROUND(AA167+Y168,5)</f>
        <v>-1813</v>
      </c>
    </row>
    <row r="169" spans="1:27" ht="15.75" thickBot="1" x14ac:dyDescent="0.3">
      <c r="A169" s="36"/>
      <c r="B169" s="36"/>
      <c r="C169" s="36"/>
      <c r="D169" s="36"/>
      <c r="E169" s="36"/>
      <c r="F169" s="36"/>
      <c r="G169" s="36"/>
      <c r="H169" s="36"/>
      <c r="I169" s="36" t="s">
        <v>122</v>
      </c>
      <c r="J169" s="36"/>
      <c r="K169" s="37">
        <v>44592</v>
      </c>
      <c r="L169" s="36"/>
      <c r="M169" s="36" t="s">
        <v>133</v>
      </c>
      <c r="N169" s="36"/>
      <c r="O169" s="36" t="s">
        <v>209</v>
      </c>
      <c r="P169" s="36"/>
      <c r="Q169" s="36" t="s">
        <v>264</v>
      </c>
      <c r="R169" s="36"/>
      <c r="S169" s="36" t="s">
        <v>279</v>
      </c>
      <c r="T169" s="36"/>
      <c r="U169" s="73"/>
      <c r="V169" s="36"/>
      <c r="W169" s="36" t="s">
        <v>46</v>
      </c>
      <c r="X169" s="36"/>
      <c r="Y169" s="74">
        <v>-688.62</v>
      </c>
      <c r="Z169" s="36"/>
      <c r="AA169" s="74">
        <f>ROUND(AA168+Y169,5)</f>
        <v>-2501.62</v>
      </c>
    </row>
    <row r="170" spans="1:27" x14ac:dyDescent="0.25">
      <c r="A170" s="47"/>
      <c r="B170" s="47"/>
      <c r="C170" s="47"/>
      <c r="D170" s="47"/>
      <c r="E170" s="47" t="s">
        <v>509</v>
      </c>
      <c r="F170" s="47"/>
      <c r="G170" s="47"/>
      <c r="H170" s="47"/>
      <c r="I170" s="47"/>
      <c r="J170" s="47"/>
      <c r="K170" s="75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21">
        <f>ROUND(SUM(Y164:Y169),5)</f>
        <v>-2501.62</v>
      </c>
      <c r="Z170" s="47"/>
      <c r="AA170" s="21">
        <f>AA169</f>
        <v>-2501.62</v>
      </c>
    </row>
    <row r="171" spans="1:27" x14ac:dyDescent="0.25">
      <c r="A171" s="33"/>
      <c r="B171" s="33"/>
      <c r="C171" s="33"/>
      <c r="D171" s="33"/>
      <c r="E171" s="33" t="s">
        <v>348</v>
      </c>
      <c r="F171" s="33"/>
      <c r="G171" s="33"/>
      <c r="H171" s="33"/>
      <c r="I171" s="33"/>
      <c r="J171" s="33"/>
      <c r="K171" s="34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5"/>
      <c r="Z171" s="33"/>
      <c r="AA171" s="35"/>
    </row>
    <row r="172" spans="1:27" x14ac:dyDescent="0.25">
      <c r="A172" s="36"/>
      <c r="B172" s="36"/>
      <c r="C172" s="36"/>
      <c r="D172" s="36"/>
      <c r="E172" s="36"/>
      <c r="F172" s="36"/>
      <c r="G172" s="36"/>
      <c r="H172" s="36"/>
      <c r="I172" s="36" t="s">
        <v>122</v>
      </c>
      <c r="J172" s="36"/>
      <c r="K172" s="37">
        <v>44592</v>
      </c>
      <c r="L172" s="36"/>
      <c r="M172" s="36" t="s">
        <v>130</v>
      </c>
      <c r="N172" s="36"/>
      <c r="O172" s="36" t="s">
        <v>206</v>
      </c>
      <c r="P172" s="36"/>
      <c r="Q172" s="36" t="s">
        <v>264</v>
      </c>
      <c r="R172" s="36"/>
      <c r="S172" s="36" t="s">
        <v>279</v>
      </c>
      <c r="T172" s="36"/>
      <c r="U172" s="73"/>
      <c r="V172" s="36"/>
      <c r="W172" s="36" t="s">
        <v>46</v>
      </c>
      <c r="X172" s="36"/>
      <c r="Y172" s="38">
        <v>-171.26</v>
      </c>
      <c r="Z172" s="36"/>
      <c r="AA172" s="38">
        <f>ROUND(AA171+Y172,5)</f>
        <v>-171.26</v>
      </c>
    </row>
    <row r="173" spans="1:27" x14ac:dyDescent="0.25">
      <c r="A173" s="36"/>
      <c r="B173" s="36"/>
      <c r="C173" s="36"/>
      <c r="D173" s="36"/>
      <c r="E173" s="36"/>
      <c r="F173" s="36"/>
      <c r="G173" s="36"/>
      <c r="H173" s="36"/>
      <c r="I173" s="36" t="s">
        <v>122</v>
      </c>
      <c r="J173" s="36"/>
      <c r="K173" s="37">
        <v>44592</v>
      </c>
      <c r="L173" s="36"/>
      <c r="M173" s="36" t="s">
        <v>131</v>
      </c>
      <c r="N173" s="36"/>
      <c r="O173" s="36" t="s">
        <v>207</v>
      </c>
      <c r="P173" s="36"/>
      <c r="Q173" s="36" t="s">
        <v>264</v>
      </c>
      <c r="R173" s="36"/>
      <c r="S173" s="36" t="s">
        <v>279</v>
      </c>
      <c r="T173" s="36"/>
      <c r="U173" s="73"/>
      <c r="V173" s="36"/>
      <c r="W173" s="36" t="s">
        <v>46</v>
      </c>
      <c r="X173" s="36"/>
      <c r="Y173" s="38">
        <v>-243.51</v>
      </c>
      <c r="Z173" s="36"/>
      <c r="AA173" s="38">
        <f>ROUND(AA172+Y173,5)</f>
        <v>-414.77</v>
      </c>
    </row>
    <row r="174" spans="1:27" x14ac:dyDescent="0.25">
      <c r="A174" s="36"/>
      <c r="B174" s="36"/>
      <c r="C174" s="36"/>
      <c r="D174" s="36"/>
      <c r="E174" s="36"/>
      <c r="F174" s="36"/>
      <c r="G174" s="36"/>
      <c r="H174" s="36"/>
      <c r="I174" s="36" t="s">
        <v>122</v>
      </c>
      <c r="J174" s="36"/>
      <c r="K174" s="37">
        <v>44592</v>
      </c>
      <c r="L174" s="36"/>
      <c r="M174" s="36" t="s">
        <v>132</v>
      </c>
      <c r="N174" s="36"/>
      <c r="O174" s="36" t="s">
        <v>208</v>
      </c>
      <c r="P174" s="36"/>
      <c r="Q174" s="36" t="s">
        <v>264</v>
      </c>
      <c r="R174" s="36"/>
      <c r="S174" s="36" t="s">
        <v>279</v>
      </c>
      <c r="T174" s="36"/>
      <c r="U174" s="73"/>
      <c r="V174" s="36"/>
      <c r="W174" s="36" t="s">
        <v>46</v>
      </c>
      <c r="X174" s="36"/>
      <c r="Y174" s="38">
        <v>-217.32</v>
      </c>
      <c r="Z174" s="36"/>
      <c r="AA174" s="38">
        <f>ROUND(AA173+Y174,5)</f>
        <v>-632.09</v>
      </c>
    </row>
    <row r="175" spans="1:27" x14ac:dyDescent="0.25">
      <c r="A175" s="36"/>
      <c r="B175" s="36"/>
      <c r="C175" s="36"/>
      <c r="D175" s="36"/>
      <c r="E175" s="36"/>
      <c r="F175" s="36"/>
      <c r="G175" s="36"/>
      <c r="H175" s="36"/>
      <c r="I175" s="36" t="s">
        <v>122</v>
      </c>
      <c r="J175" s="36"/>
      <c r="K175" s="37">
        <v>44592</v>
      </c>
      <c r="L175" s="36"/>
      <c r="M175" s="36" t="s">
        <v>135</v>
      </c>
      <c r="N175" s="36"/>
      <c r="O175" s="36" t="s">
        <v>206</v>
      </c>
      <c r="P175" s="36"/>
      <c r="Q175" s="36" t="s">
        <v>264</v>
      </c>
      <c r="R175" s="36"/>
      <c r="S175" s="36" t="s">
        <v>279</v>
      </c>
      <c r="T175" s="36"/>
      <c r="U175" s="73"/>
      <c r="V175" s="36"/>
      <c r="W175" s="36" t="s">
        <v>46</v>
      </c>
      <c r="X175" s="36"/>
      <c r="Y175" s="38">
        <v>-12.53</v>
      </c>
      <c r="Z175" s="36"/>
      <c r="AA175" s="38">
        <f>ROUND(AA174+Y175,5)</f>
        <v>-644.62</v>
      </c>
    </row>
    <row r="176" spans="1:27" ht="15.75" thickBot="1" x14ac:dyDescent="0.3">
      <c r="A176" s="36"/>
      <c r="B176" s="36"/>
      <c r="C176" s="36"/>
      <c r="D176" s="36"/>
      <c r="E176" s="36"/>
      <c r="F176" s="36"/>
      <c r="G176" s="36"/>
      <c r="H176" s="36"/>
      <c r="I176" s="36" t="s">
        <v>122</v>
      </c>
      <c r="J176" s="36"/>
      <c r="K176" s="37">
        <v>44592</v>
      </c>
      <c r="L176" s="36"/>
      <c r="M176" s="36" t="s">
        <v>133</v>
      </c>
      <c r="N176" s="36"/>
      <c r="O176" s="36" t="s">
        <v>209</v>
      </c>
      <c r="P176" s="36"/>
      <c r="Q176" s="36" t="s">
        <v>264</v>
      </c>
      <c r="R176" s="36"/>
      <c r="S176" s="36" t="s">
        <v>279</v>
      </c>
      <c r="T176" s="36"/>
      <c r="U176" s="73"/>
      <c r="V176" s="36"/>
      <c r="W176" s="36" t="s">
        <v>46</v>
      </c>
      <c r="X176" s="36"/>
      <c r="Y176" s="74">
        <v>-244.84</v>
      </c>
      <c r="Z176" s="36"/>
      <c r="AA176" s="74">
        <f>ROUND(AA175+Y176,5)</f>
        <v>-889.46</v>
      </c>
    </row>
    <row r="177" spans="1:27" x14ac:dyDescent="0.25">
      <c r="A177" s="47"/>
      <c r="B177" s="47"/>
      <c r="C177" s="47"/>
      <c r="D177" s="47"/>
      <c r="E177" s="47" t="s">
        <v>510</v>
      </c>
      <c r="F177" s="47"/>
      <c r="G177" s="47"/>
      <c r="H177" s="47"/>
      <c r="I177" s="47"/>
      <c r="J177" s="47"/>
      <c r="K177" s="75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21">
        <f>ROUND(SUM(Y171:Y176),5)</f>
        <v>-889.46</v>
      </c>
      <c r="Z177" s="47"/>
      <c r="AA177" s="21">
        <f>AA176</f>
        <v>-889.46</v>
      </c>
    </row>
    <row r="178" spans="1:27" x14ac:dyDescent="0.25">
      <c r="A178" s="33"/>
      <c r="B178" s="33"/>
      <c r="C178" s="33"/>
      <c r="D178" s="33"/>
      <c r="E178" s="33" t="s">
        <v>351</v>
      </c>
      <c r="F178" s="33"/>
      <c r="G178" s="33"/>
      <c r="H178" s="33"/>
      <c r="I178" s="33"/>
      <c r="J178" s="33"/>
      <c r="K178" s="34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5"/>
      <c r="Z178" s="33"/>
      <c r="AA178" s="35"/>
    </row>
    <row r="179" spans="1:27" x14ac:dyDescent="0.25">
      <c r="A179" s="36"/>
      <c r="B179" s="36"/>
      <c r="C179" s="36"/>
      <c r="D179" s="36"/>
      <c r="E179" s="36"/>
      <c r="F179" s="36"/>
      <c r="G179" s="36"/>
      <c r="H179" s="36"/>
      <c r="I179" s="36" t="s">
        <v>120</v>
      </c>
      <c r="J179" s="36"/>
      <c r="K179" s="37">
        <v>44589</v>
      </c>
      <c r="L179" s="36"/>
      <c r="M179" s="36"/>
      <c r="N179" s="36"/>
      <c r="O179" s="36" t="s">
        <v>195</v>
      </c>
      <c r="P179" s="36"/>
      <c r="Q179" s="36" t="s">
        <v>657</v>
      </c>
      <c r="R179" s="36"/>
      <c r="S179" s="36" t="s">
        <v>279</v>
      </c>
      <c r="T179" s="36"/>
      <c r="U179" s="73"/>
      <c r="V179" s="36"/>
      <c r="W179" s="36" t="s">
        <v>46</v>
      </c>
      <c r="X179" s="36"/>
      <c r="Y179" s="38">
        <v>-12.25</v>
      </c>
      <c r="Z179" s="36"/>
      <c r="AA179" s="38">
        <f>ROUND(AA178+Y179,5)</f>
        <v>-12.25</v>
      </c>
    </row>
    <row r="180" spans="1:27" ht="15.75" thickBot="1" x14ac:dyDescent="0.3">
      <c r="A180" s="36"/>
      <c r="B180" s="36"/>
      <c r="C180" s="36"/>
      <c r="D180" s="36"/>
      <c r="E180" s="36"/>
      <c r="F180" s="36"/>
      <c r="G180" s="36"/>
      <c r="H180" s="36"/>
      <c r="I180" s="36" t="s">
        <v>120</v>
      </c>
      <c r="J180" s="36"/>
      <c r="K180" s="37">
        <v>44589</v>
      </c>
      <c r="L180" s="36"/>
      <c r="M180" s="36"/>
      <c r="N180" s="36"/>
      <c r="O180" s="36" t="s">
        <v>195</v>
      </c>
      <c r="P180" s="36"/>
      <c r="Q180" s="36" t="s">
        <v>658</v>
      </c>
      <c r="R180" s="36"/>
      <c r="S180" s="36" t="s">
        <v>279</v>
      </c>
      <c r="T180" s="36"/>
      <c r="U180" s="73"/>
      <c r="V180" s="36"/>
      <c r="W180" s="36" t="s">
        <v>46</v>
      </c>
      <c r="X180" s="36"/>
      <c r="Y180" s="39">
        <v>-1.75</v>
      </c>
      <c r="Z180" s="36"/>
      <c r="AA180" s="39">
        <f>ROUND(AA179+Y180,5)</f>
        <v>-14</v>
      </c>
    </row>
    <row r="181" spans="1:27" ht="15.75" thickBot="1" x14ac:dyDescent="0.3">
      <c r="A181" s="47"/>
      <c r="B181" s="47"/>
      <c r="C181" s="47"/>
      <c r="D181" s="47"/>
      <c r="E181" s="47" t="s">
        <v>511</v>
      </c>
      <c r="F181" s="47"/>
      <c r="G181" s="47"/>
      <c r="H181" s="47"/>
      <c r="I181" s="47"/>
      <c r="J181" s="47"/>
      <c r="K181" s="75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23">
        <f>ROUND(SUM(Y178:Y180),5)</f>
        <v>-14</v>
      </c>
      <c r="Z181" s="47"/>
      <c r="AA181" s="23">
        <f>AA180</f>
        <v>-14</v>
      </c>
    </row>
    <row r="182" spans="1:27" x14ac:dyDescent="0.25">
      <c r="A182" s="47"/>
      <c r="B182" s="47"/>
      <c r="C182" s="47"/>
      <c r="D182" s="47" t="s">
        <v>352</v>
      </c>
      <c r="E182" s="47"/>
      <c r="F182" s="47"/>
      <c r="G182" s="47"/>
      <c r="H182" s="47"/>
      <c r="I182" s="47"/>
      <c r="J182" s="47"/>
      <c r="K182" s="75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21">
        <f>ROUND(Y163+Y170+Y177+Y181,5)</f>
        <v>-6249.86</v>
      </c>
      <c r="Z182" s="47"/>
      <c r="AA182" s="21">
        <f>ROUND(AA163+AA170+AA177+AA181,5)</f>
        <v>-6249.86</v>
      </c>
    </row>
    <row r="183" spans="1:27" x14ac:dyDescent="0.25">
      <c r="A183" s="33"/>
      <c r="B183" s="33"/>
      <c r="C183" s="33"/>
      <c r="D183" s="33" t="s">
        <v>24</v>
      </c>
      <c r="E183" s="33"/>
      <c r="F183" s="33"/>
      <c r="G183" s="33"/>
      <c r="H183" s="33"/>
      <c r="I183" s="33"/>
      <c r="J183" s="33"/>
      <c r="K183" s="34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5"/>
      <c r="Z183" s="33"/>
      <c r="AA183" s="35"/>
    </row>
    <row r="184" spans="1:27" x14ac:dyDescent="0.25">
      <c r="A184" s="33"/>
      <c r="B184" s="33"/>
      <c r="C184" s="33"/>
      <c r="D184" s="33"/>
      <c r="E184" s="33" t="s">
        <v>81</v>
      </c>
      <c r="F184" s="33"/>
      <c r="G184" s="33"/>
      <c r="H184" s="33"/>
      <c r="I184" s="33"/>
      <c r="J184" s="33"/>
      <c r="K184" s="34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5"/>
      <c r="Z184" s="33"/>
      <c r="AA184" s="35"/>
    </row>
    <row r="185" spans="1:27" x14ac:dyDescent="0.25">
      <c r="A185" s="36"/>
      <c r="B185" s="36"/>
      <c r="C185" s="36"/>
      <c r="D185" s="36"/>
      <c r="E185" s="36"/>
      <c r="F185" s="36"/>
      <c r="G185" s="36"/>
      <c r="H185" s="36"/>
      <c r="I185" s="36" t="s">
        <v>122</v>
      </c>
      <c r="J185" s="36"/>
      <c r="K185" s="37">
        <v>44592</v>
      </c>
      <c r="L185" s="36"/>
      <c r="M185" s="36" t="s">
        <v>172</v>
      </c>
      <c r="N185" s="36"/>
      <c r="O185" s="36" t="s">
        <v>239</v>
      </c>
      <c r="P185" s="36"/>
      <c r="Q185" s="36"/>
      <c r="R185" s="36"/>
      <c r="S185" s="36" t="s">
        <v>279</v>
      </c>
      <c r="T185" s="36"/>
      <c r="U185" s="73"/>
      <c r="V185" s="36"/>
      <c r="W185" s="36" t="s">
        <v>46</v>
      </c>
      <c r="X185" s="36"/>
      <c r="Y185" s="38">
        <v>-153.16</v>
      </c>
      <c r="Z185" s="36"/>
      <c r="AA185" s="38">
        <f>ROUND(AA184+Y185,5)</f>
        <v>-153.16</v>
      </c>
    </row>
    <row r="186" spans="1:27" x14ac:dyDescent="0.25">
      <c r="A186" s="36"/>
      <c r="B186" s="36"/>
      <c r="C186" s="36"/>
      <c r="D186" s="36"/>
      <c r="E186" s="36"/>
      <c r="F186" s="36"/>
      <c r="G186" s="36"/>
      <c r="H186" s="36"/>
      <c r="I186" s="36" t="s">
        <v>122</v>
      </c>
      <c r="J186" s="36"/>
      <c r="K186" s="37">
        <v>44592</v>
      </c>
      <c r="L186" s="36"/>
      <c r="M186" s="36" t="s">
        <v>128</v>
      </c>
      <c r="N186" s="36"/>
      <c r="O186" s="36" t="s">
        <v>204</v>
      </c>
      <c r="P186" s="36"/>
      <c r="Q186" s="36" t="s">
        <v>264</v>
      </c>
      <c r="R186" s="36"/>
      <c r="S186" s="36" t="s">
        <v>279</v>
      </c>
      <c r="T186" s="36"/>
      <c r="U186" s="73"/>
      <c r="V186" s="36"/>
      <c r="W186" s="36" t="s">
        <v>46</v>
      </c>
      <c r="X186" s="36"/>
      <c r="Y186" s="38">
        <v>-114.1</v>
      </c>
      <c r="Z186" s="36"/>
      <c r="AA186" s="38">
        <f>ROUND(AA185+Y186,5)</f>
        <v>-267.26</v>
      </c>
    </row>
    <row r="187" spans="1:27" ht="15.75" thickBot="1" x14ac:dyDescent="0.3">
      <c r="A187" s="36"/>
      <c r="B187" s="36"/>
      <c r="C187" s="36"/>
      <c r="D187" s="36"/>
      <c r="E187" s="36"/>
      <c r="F187" s="36"/>
      <c r="G187" s="36"/>
      <c r="H187" s="36"/>
      <c r="I187" s="36" t="s">
        <v>122</v>
      </c>
      <c r="J187" s="36"/>
      <c r="K187" s="37">
        <v>44592</v>
      </c>
      <c r="L187" s="36"/>
      <c r="M187" s="36" t="s">
        <v>129</v>
      </c>
      <c r="N187" s="36"/>
      <c r="O187" s="36" t="s">
        <v>205</v>
      </c>
      <c r="P187" s="36"/>
      <c r="Q187" s="36" t="s">
        <v>264</v>
      </c>
      <c r="R187" s="36"/>
      <c r="S187" s="36" t="s">
        <v>279</v>
      </c>
      <c r="T187" s="36"/>
      <c r="U187" s="73"/>
      <c r="V187" s="36"/>
      <c r="W187" s="36" t="s">
        <v>46</v>
      </c>
      <c r="X187" s="36"/>
      <c r="Y187" s="74">
        <v>-214.17</v>
      </c>
      <c r="Z187" s="36"/>
      <c r="AA187" s="74">
        <f>ROUND(AA186+Y187,5)</f>
        <v>-481.43</v>
      </c>
    </row>
    <row r="188" spans="1:27" x14ac:dyDescent="0.25">
      <c r="A188" s="47"/>
      <c r="B188" s="47"/>
      <c r="C188" s="47"/>
      <c r="D188" s="47"/>
      <c r="E188" s="47" t="s">
        <v>84</v>
      </c>
      <c r="F188" s="47"/>
      <c r="G188" s="47"/>
      <c r="H188" s="47"/>
      <c r="I188" s="47"/>
      <c r="J188" s="47"/>
      <c r="K188" s="75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21">
        <f>ROUND(SUM(Y184:Y187),5)</f>
        <v>-481.43</v>
      </c>
      <c r="Z188" s="47"/>
      <c r="AA188" s="21">
        <f>AA187</f>
        <v>-481.43</v>
      </c>
    </row>
    <row r="189" spans="1:27" x14ac:dyDescent="0.25">
      <c r="A189" s="33"/>
      <c r="B189" s="33"/>
      <c r="C189" s="33"/>
      <c r="D189" s="33"/>
      <c r="E189" s="33" t="s">
        <v>85</v>
      </c>
      <c r="F189" s="33"/>
      <c r="G189" s="33"/>
      <c r="H189" s="33"/>
      <c r="I189" s="33"/>
      <c r="J189" s="33"/>
      <c r="K189" s="34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5"/>
      <c r="Z189" s="33"/>
      <c r="AA189" s="35"/>
    </row>
    <row r="190" spans="1:27" x14ac:dyDescent="0.25">
      <c r="A190" s="36"/>
      <c r="B190" s="36"/>
      <c r="C190" s="36"/>
      <c r="D190" s="36"/>
      <c r="E190" s="36"/>
      <c r="F190" s="36"/>
      <c r="G190" s="36"/>
      <c r="H190" s="36"/>
      <c r="I190" s="36" t="s">
        <v>122</v>
      </c>
      <c r="J190" s="36"/>
      <c r="K190" s="37">
        <v>44592</v>
      </c>
      <c r="L190" s="36"/>
      <c r="M190" s="36" t="s">
        <v>172</v>
      </c>
      <c r="N190" s="36"/>
      <c r="O190" s="36" t="s">
        <v>239</v>
      </c>
      <c r="P190" s="36"/>
      <c r="Q190" s="36"/>
      <c r="R190" s="36"/>
      <c r="S190" s="36" t="s">
        <v>279</v>
      </c>
      <c r="T190" s="36"/>
      <c r="U190" s="73"/>
      <c r="V190" s="36"/>
      <c r="W190" s="36" t="s">
        <v>46</v>
      </c>
      <c r="X190" s="36"/>
      <c r="Y190" s="38">
        <v>-35.82</v>
      </c>
      <c r="Z190" s="36"/>
      <c r="AA190" s="38">
        <f>ROUND(AA189+Y190,5)</f>
        <v>-35.82</v>
      </c>
    </row>
    <row r="191" spans="1:27" x14ac:dyDescent="0.25">
      <c r="A191" s="36"/>
      <c r="B191" s="36"/>
      <c r="C191" s="36"/>
      <c r="D191" s="36"/>
      <c r="E191" s="36"/>
      <c r="F191" s="36"/>
      <c r="G191" s="36"/>
      <c r="H191" s="36"/>
      <c r="I191" s="36" t="s">
        <v>122</v>
      </c>
      <c r="J191" s="36"/>
      <c r="K191" s="37">
        <v>44592</v>
      </c>
      <c r="L191" s="36"/>
      <c r="M191" s="36" t="s">
        <v>128</v>
      </c>
      <c r="N191" s="36"/>
      <c r="O191" s="36" t="s">
        <v>204</v>
      </c>
      <c r="P191" s="36"/>
      <c r="Q191" s="36" t="s">
        <v>264</v>
      </c>
      <c r="R191" s="36"/>
      <c r="S191" s="36" t="s">
        <v>279</v>
      </c>
      <c r="T191" s="36"/>
      <c r="U191" s="73"/>
      <c r="V191" s="36"/>
      <c r="W191" s="36" t="s">
        <v>46</v>
      </c>
      <c r="X191" s="36"/>
      <c r="Y191" s="38">
        <v>-26.68</v>
      </c>
      <c r="Z191" s="36"/>
      <c r="AA191" s="38">
        <f>ROUND(AA190+Y191,5)</f>
        <v>-62.5</v>
      </c>
    </row>
    <row r="192" spans="1:27" x14ac:dyDescent="0.25">
      <c r="A192" s="36"/>
      <c r="B192" s="36"/>
      <c r="C192" s="36"/>
      <c r="D192" s="36"/>
      <c r="E192" s="36"/>
      <c r="F192" s="36"/>
      <c r="G192" s="36"/>
      <c r="H192" s="36"/>
      <c r="I192" s="36" t="s">
        <v>122</v>
      </c>
      <c r="J192" s="36"/>
      <c r="K192" s="37">
        <v>44592</v>
      </c>
      <c r="L192" s="36"/>
      <c r="M192" s="36" t="s">
        <v>129</v>
      </c>
      <c r="N192" s="36"/>
      <c r="O192" s="36" t="s">
        <v>205</v>
      </c>
      <c r="P192" s="36"/>
      <c r="Q192" s="36" t="s">
        <v>264</v>
      </c>
      <c r="R192" s="36"/>
      <c r="S192" s="36" t="s">
        <v>279</v>
      </c>
      <c r="T192" s="36"/>
      <c r="U192" s="73"/>
      <c r="V192" s="36"/>
      <c r="W192" s="36" t="s">
        <v>46</v>
      </c>
      <c r="X192" s="36"/>
      <c r="Y192" s="38">
        <v>-50.09</v>
      </c>
      <c r="Z192" s="36"/>
      <c r="AA192" s="38">
        <f>ROUND(AA191+Y192,5)</f>
        <v>-112.59</v>
      </c>
    </row>
    <row r="193" spans="1:27" x14ac:dyDescent="0.25">
      <c r="A193" s="36"/>
      <c r="B193" s="36"/>
      <c r="C193" s="36"/>
      <c r="D193" s="36"/>
      <c r="E193" s="36"/>
      <c r="F193" s="36"/>
      <c r="G193" s="36"/>
      <c r="H193" s="36"/>
      <c r="I193" s="36" t="s">
        <v>122</v>
      </c>
      <c r="J193" s="36"/>
      <c r="K193" s="37">
        <v>44592</v>
      </c>
      <c r="L193" s="36"/>
      <c r="M193" s="36" t="s">
        <v>130</v>
      </c>
      <c r="N193" s="36"/>
      <c r="O193" s="36" t="s">
        <v>206</v>
      </c>
      <c r="P193" s="36"/>
      <c r="Q193" s="36" t="s">
        <v>264</v>
      </c>
      <c r="R193" s="36"/>
      <c r="S193" s="36" t="s">
        <v>279</v>
      </c>
      <c r="T193" s="36"/>
      <c r="U193" s="73"/>
      <c r="V193" s="36"/>
      <c r="W193" s="36" t="s">
        <v>46</v>
      </c>
      <c r="X193" s="36"/>
      <c r="Y193" s="38">
        <v>-77.599999999999994</v>
      </c>
      <c r="Z193" s="36"/>
      <c r="AA193" s="38">
        <f>ROUND(AA192+Y193,5)</f>
        <v>-190.19</v>
      </c>
    </row>
    <row r="194" spans="1:27" x14ac:dyDescent="0.25">
      <c r="A194" s="36"/>
      <c r="B194" s="36"/>
      <c r="C194" s="36"/>
      <c r="D194" s="36"/>
      <c r="E194" s="36"/>
      <c r="F194" s="36"/>
      <c r="G194" s="36"/>
      <c r="H194" s="36"/>
      <c r="I194" s="36" t="s">
        <v>122</v>
      </c>
      <c r="J194" s="36"/>
      <c r="K194" s="37">
        <v>44592</v>
      </c>
      <c r="L194" s="36"/>
      <c r="M194" s="36" t="s">
        <v>131</v>
      </c>
      <c r="N194" s="36"/>
      <c r="O194" s="36" t="s">
        <v>207</v>
      </c>
      <c r="P194" s="36"/>
      <c r="Q194" s="36" t="s">
        <v>264</v>
      </c>
      <c r="R194" s="36"/>
      <c r="S194" s="36" t="s">
        <v>279</v>
      </c>
      <c r="T194" s="36"/>
      <c r="U194" s="73"/>
      <c r="V194" s="36"/>
      <c r="W194" s="36" t="s">
        <v>46</v>
      </c>
      <c r="X194" s="36"/>
      <c r="Y194" s="38">
        <v>-110.34</v>
      </c>
      <c r="Z194" s="36"/>
      <c r="AA194" s="38">
        <f>ROUND(AA193+Y194,5)</f>
        <v>-300.52999999999997</v>
      </c>
    </row>
    <row r="195" spans="1:27" x14ac:dyDescent="0.25">
      <c r="A195" s="36"/>
      <c r="B195" s="36"/>
      <c r="C195" s="36"/>
      <c r="D195" s="36"/>
      <c r="E195" s="36"/>
      <c r="F195" s="36"/>
      <c r="G195" s="36"/>
      <c r="H195" s="36"/>
      <c r="I195" s="36" t="s">
        <v>122</v>
      </c>
      <c r="J195" s="36"/>
      <c r="K195" s="37">
        <v>44592</v>
      </c>
      <c r="L195" s="36"/>
      <c r="M195" s="36" t="s">
        <v>132</v>
      </c>
      <c r="N195" s="36"/>
      <c r="O195" s="36" t="s">
        <v>208</v>
      </c>
      <c r="P195" s="36"/>
      <c r="Q195" s="36" t="s">
        <v>264</v>
      </c>
      <c r="R195" s="36"/>
      <c r="S195" s="36" t="s">
        <v>279</v>
      </c>
      <c r="T195" s="36"/>
      <c r="U195" s="73"/>
      <c r="V195" s="36"/>
      <c r="W195" s="36" t="s">
        <v>46</v>
      </c>
      <c r="X195" s="36"/>
      <c r="Y195" s="38">
        <v>-116.26</v>
      </c>
      <c r="Z195" s="36"/>
      <c r="AA195" s="38">
        <f>ROUND(AA194+Y195,5)</f>
        <v>-416.79</v>
      </c>
    </row>
    <row r="196" spans="1:27" x14ac:dyDescent="0.25">
      <c r="A196" s="36"/>
      <c r="B196" s="36"/>
      <c r="C196" s="36"/>
      <c r="D196" s="36"/>
      <c r="E196" s="36"/>
      <c r="F196" s="36"/>
      <c r="G196" s="36"/>
      <c r="H196" s="36"/>
      <c r="I196" s="36" t="s">
        <v>122</v>
      </c>
      <c r="J196" s="36"/>
      <c r="K196" s="37">
        <v>44592</v>
      </c>
      <c r="L196" s="36"/>
      <c r="M196" s="36" t="s">
        <v>135</v>
      </c>
      <c r="N196" s="36"/>
      <c r="O196" s="36" t="s">
        <v>206</v>
      </c>
      <c r="P196" s="36"/>
      <c r="Q196" s="36" t="s">
        <v>264</v>
      </c>
      <c r="R196" s="36"/>
      <c r="S196" s="36" t="s">
        <v>279</v>
      </c>
      <c r="T196" s="36"/>
      <c r="U196" s="73"/>
      <c r="V196" s="36"/>
      <c r="W196" s="36" t="s">
        <v>46</v>
      </c>
      <c r="X196" s="36"/>
      <c r="Y196" s="38">
        <v>-5.68</v>
      </c>
      <c r="Z196" s="36"/>
      <c r="AA196" s="38">
        <f>ROUND(AA195+Y196,5)</f>
        <v>-422.47</v>
      </c>
    </row>
    <row r="197" spans="1:27" x14ac:dyDescent="0.25">
      <c r="A197" s="36"/>
      <c r="B197" s="36"/>
      <c r="C197" s="36"/>
      <c r="D197" s="36"/>
      <c r="E197" s="36"/>
      <c r="F197" s="36"/>
      <c r="G197" s="36"/>
      <c r="H197" s="36"/>
      <c r="I197" s="36" t="s">
        <v>122</v>
      </c>
      <c r="J197" s="36"/>
      <c r="K197" s="37">
        <v>44592</v>
      </c>
      <c r="L197" s="36"/>
      <c r="M197" s="36" t="s">
        <v>134</v>
      </c>
      <c r="N197" s="36"/>
      <c r="O197" s="36" t="s">
        <v>210</v>
      </c>
      <c r="P197" s="36"/>
      <c r="Q197" s="36" t="s">
        <v>264</v>
      </c>
      <c r="R197" s="36"/>
      <c r="S197" s="36" t="s">
        <v>279</v>
      </c>
      <c r="T197" s="36"/>
      <c r="U197" s="73"/>
      <c r="V197" s="36"/>
      <c r="W197" s="36" t="s">
        <v>46</v>
      </c>
      <c r="X197" s="36"/>
      <c r="Y197" s="38">
        <v>-152.25</v>
      </c>
      <c r="Z197" s="36"/>
      <c r="AA197" s="38">
        <f>ROUND(AA196+Y197,5)</f>
        <v>-574.72</v>
      </c>
    </row>
    <row r="198" spans="1:27" ht="15.75" thickBot="1" x14ac:dyDescent="0.3">
      <c r="A198" s="36"/>
      <c r="B198" s="36"/>
      <c r="C198" s="36"/>
      <c r="D198" s="36"/>
      <c r="E198" s="36"/>
      <c r="F198" s="36"/>
      <c r="G198" s="36"/>
      <c r="H198" s="36"/>
      <c r="I198" s="36" t="s">
        <v>122</v>
      </c>
      <c r="J198" s="36"/>
      <c r="K198" s="37">
        <v>44592</v>
      </c>
      <c r="L198" s="36"/>
      <c r="M198" s="36" t="s">
        <v>133</v>
      </c>
      <c r="N198" s="36"/>
      <c r="O198" s="36" t="s">
        <v>209</v>
      </c>
      <c r="P198" s="36"/>
      <c r="Q198" s="36" t="s">
        <v>264</v>
      </c>
      <c r="R198" s="36"/>
      <c r="S198" s="36" t="s">
        <v>279</v>
      </c>
      <c r="T198" s="36"/>
      <c r="U198" s="73"/>
      <c r="V198" s="36"/>
      <c r="W198" s="36" t="s">
        <v>46</v>
      </c>
      <c r="X198" s="36"/>
      <c r="Y198" s="74">
        <v>-144.35</v>
      </c>
      <c r="Z198" s="36"/>
      <c r="AA198" s="74">
        <f>ROUND(AA197+Y198,5)</f>
        <v>-719.07</v>
      </c>
    </row>
    <row r="199" spans="1:27" x14ac:dyDescent="0.25">
      <c r="A199" s="47"/>
      <c r="B199" s="47"/>
      <c r="C199" s="47"/>
      <c r="D199" s="47"/>
      <c r="E199" s="47" t="s">
        <v>86</v>
      </c>
      <c r="F199" s="47"/>
      <c r="G199" s="47"/>
      <c r="H199" s="47"/>
      <c r="I199" s="47"/>
      <c r="J199" s="47"/>
      <c r="K199" s="75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21">
        <f>ROUND(SUM(Y189:Y198),5)</f>
        <v>-719.07</v>
      </c>
      <c r="Z199" s="47"/>
      <c r="AA199" s="21">
        <f>AA198</f>
        <v>-719.07</v>
      </c>
    </row>
    <row r="200" spans="1:27" x14ac:dyDescent="0.25">
      <c r="A200" s="33"/>
      <c r="B200" s="33"/>
      <c r="C200" s="33"/>
      <c r="D200" s="33"/>
      <c r="E200" s="33" t="s">
        <v>353</v>
      </c>
      <c r="F200" s="33"/>
      <c r="G200" s="33"/>
      <c r="H200" s="33"/>
      <c r="I200" s="33"/>
      <c r="J200" s="33"/>
      <c r="K200" s="34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5"/>
      <c r="Z200" s="33"/>
      <c r="AA200" s="35"/>
    </row>
    <row r="201" spans="1:27" x14ac:dyDescent="0.25">
      <c r="A201" s="36"/>
      <c r="B201" s="36"/>
      <c r="C201" s="36"/>
      <c r="D201" s="36"/>
      <c r="E201" s="36"/>
      <c r="F201" s="36"/>
      <c r="G201" s="36"/>
      <c r="H201" s="36"/>
      <c r="I201" s="36" t="s">
        <v>122</v>
      </c>
      <c r="J201" s="36"/>
      <c r="K201" s="37">
        <v>44592</v>
      </c>
      <c r="L201" s="36"/>
      <c r="M201" s="36" t="s">
        <v>172</v>
      </c>
      <c r="N201" s="36"/>
      <c r="O201" s="36" t="s">
        <v>239</v>
      </c>
      <c r="P201" s="36"/>
      <c r="Q201" s="36"/>
      <c r="R201" s="36"/>
      <c r="S201" s="36" t="s">
        <v>279</v>
      </c>
      <c r="T201" s="36"/>
      <c r="U201" s="73"/>
      <c r="V201" s="36"/>
      <c r="W201" s="36" t="s">
        <v>46</v>
      </c>
      <c r="X201" s="36"/>
      <c r="Y201" s="38">
        <v>-4.9400000000000004</v>
      </c>
      <c r="Z201" s="36"/>
      <c r="AA201" s="38">
        <f>ROUND(AA200+Y201,5)</f>
        <v>-4.9400000000000004</v>
      </c>
    </row>
    <row r="202" spans="1:27" x14ac:dyDescent="0.25">
      <c r="A202" s="36"/>
      <c r="B202" s="36"/>
      <c r="C202" s="36"/>
      <c r="D202" s="36"/>
      <c r="E202" s="36"/>
      <c r="F202" s="36"/>
      <c r="G202" s="36"/>
      <c r="H202" s="36"/>
      <c r="I202" s="36" t="s">
        <v>122</v>
      </c>
      <c r="J202" s="36"/>
      <c r="K202" s="37">
        <v>44592</v>
      </c>
      <c r="L202" s="36"/>
      <c r="M202" s="36" t="s">
        <v>128</v>
      </c>
      <c r="N202" s="36"/>
      <c r="O202" s="36" t="s">
        <v>204</v>
      </c>
      <c r="P202" s="36"/>
      <c r="Q202" s="36" t="s">
        <v>264</v>
      </c>
      <c r="R202" s="36"/>
      <c r="S202" s="36" t="s">
        <v>279</v>
      </c>
      <c r="T202" s="36"/>
      <c r="U202" s="73"/>
      <c r="V202" s="36"/>
      <c r="W202" s="36" t="s">
        <v>46</v>
      </c>
      <c r="X202" s="36"/>
      <c r="Y202" s="38">
        <v>-3.68</v>
      </c>
      <c r="Z202" s="36"/>
      <c r="AA202" s="38">
        <f>ROUND(AA201+Y202,5)</f>
        <v>-8.6199999999999992</v>
      </c>
    </row>
    <row r="203" spans="1:27" x14ac:dyDescent="0.25">
      <c r="A203" s="36"/>
      <c r="B203" s="36"/>
      <c r="C203" s="36"/>
      <c r="D203" s="36"/>
      <c r="E203" s="36"/>
      <c r="F203" s="36"/>
      <c r="G203" s="36"/>
      <c r="H203" s="36"/>
      <c r="I203" s="36" t="s">
        <v>122</v>
      </c>
      <c r="J203" s="36"/>
      <c r="K203" s="37">
        <v>44592</v>
      </c>
      <c r="L203" s="36"/>
      <c r="M203" s="36" t="s">
        <v>129</v>
      </c>
      <c r="N203" s="36"/>
      <c r="O203" s="36" t="s">
        <v>205</v>
      </c>
      <c r="P203" s="36"/>
      <c r="Q203" s="36" t="s">
        <v>264</v>
      </c>
      <c r="R203" s="36"/>
      <c r="S203" s="36" t="s">
        <v>279</v>
      </c>
      <c r="T203" s="36"/>
      <c r="U203" s="73"/>
      <c r="V203" s="36"/>
      <c r="W203" s="36" t="s">
        <v>46</v>
      </c>
      <c r="X203" s="36"/>
      <c r="Y203" s="38">
        <v>-6.91</v>
      </c>
      <c r="Z203" s="36"/>
      <c r="AA203" s="38">
        <f>ROUND(AA202+Y203,5)</f>
        <v>-15.53</v>
      </c>
    </row>
    <row r="204" spans="1:27" x14ac:dyDescent="0.25">
      <c r="A204" s="36"/>
      <c r="B204" s="36"/>
      <c r="C204" s="36"/>
      <c r="D204" s="36"/>
      <c r="E204" s="36"/>
      <c r="F204" s="36"/>
      <c r="G204" s="36"/>
      <c r="H204" s="36"/>
      <c r="I204" s="36" t="s">
        <v>122</v>
      </c>
      <c r="J204" s="36"/>
      <c r="K204" s="37">
        <v>44592</v>
      </c>
      <c r="L204" s="36"/>
      <c r="M204" s="36" t="s">
        <v>130</v>
      </c>
      <c r="N204" s="36"/>
      <c r="O204" s="36" t="s">
        <v>206</v>
      </c>
      <c r="P204" s="36"/>
      <c r="Q204" s="36" t="s">
        <v>264</v>
      </c>
      <c r="R204" s="36"/>
      <c r="S204" s="36" t="s">
        <v>279</v>
      </c>
      <c r="T204" s="36"/>
      <c r="U204" s="73"/>
      <c r="V204" s="36"/>
      <c r="W204" s="36" t="s">
        <v>46</v>
      </c>
      <c r="X204" s="36"/>
      <c r="Y204" s="38">
        <v>-10.7</v>
      </c>
      <c r="Z204" s="36"/>
      <c r="AA204" s="38">
        <f>ROUND(AA203+Y204,5)</f>
        <v>-26.23</v>
      </c>
    </row>
    <row r="205" spans="1:27" x14ac:dyDescent="0.25">
      <c r="A205" s="36"/>
      <c r="B205" s="36"/>
      <c r="C205" s="36"/>
      <c r="D205" s="36"/>
      <c r="E205" s="36"/>
      <c r="F205" s="36"/>
      <c r="G205" s="36"/>
      <c r="H205" s="36"/>
      <c r="I205" s="36" t="s">
        <v>122</v>
      </c>
      <c r="J205" s="36"/>
      <c r="K205" s="37">
        <v>44592</v>
      </c>
      <c r="L205" s="36"/>
      <c r="M205" s="36" t="s">
        <v>131</v>
      </c>
      <c r="N205" s="36"/>
      <c r="O205" s="36" t="s">
        <v>207</v>
      </c>
      <c r="P205" s="36"/>
      <c r="Q205" s="36" t="s">
        <v>264</v>
      </c>
      <c r="R205" s="36"/>
      <c r="S205" s="36" t="s">
        <v>279</v>
      </c>
      <c r="T205" s="36"/>
      <c r="U205" s="73"/>
      <c r="V205" s="36"/>
      <c r="W205" s="36" t="s">
        <v>46</v>
      </c>
      <c r="X205" s="36"/>
      <c r="Y205" s="38">
        <v>-15.22</v>
      </c>
      <c r="Z205" s="36"/>
      <c r="AA205" s="38">
        <f>ROUND(AA204+Y205,5)</f>
        <v>-41.45</v>
      </c>
    </row>
    <row r="206" spans="1:27" x14ac:dyDescent="0.25">
      <c r="A206" s="36"/>
      <c r="B206" s="36"/>
      <c r="C206" s="36"/>
      <c r="D206" s="36"/>
      <c r="E206" s="36"/>
      <c r="F206" s="36"/>
      <c r="G206" s="36"/>
      <c r="H206" s="36"/>
      <c r="I206" s="36" t="s">
        <v>122</v>
      </c>
      <c r="J206" s="36"/>
      <c r="K206" s="37">
        <v>44592</v>
      </c>
      <c r="L206" s="36"/>
      <c r="M206" s="36" t="s">
        <v>132</v>
      </c>
      <c r="N206" s="36"/>
      <c r="O206" s="36" t="s">
        <v>208</v>
      </c>
      <c r="P206" s="36"/>
      <c r="Q206" s="36" t="s">
        <v>264</v>
      </c>
      <c r="R206" s="36"/>
      <c r="S206" s="36" t="s">
        <v>279</v>
      </c>
      <c r="T206" s="36"/>
      <c r="U206" s="73"/>
      <c r="V206" s="36"/>
      <c r="W206" s="36" t="s">
        <v>46</v>
      </c>
      <c r="X206" s="36"/>
      <c r="Y206" s="38">
        <v>-16.04</v>
      </c>
      <c r="Z206" s="36"/>
      <c r="AA206" s="38">
        <f>ROUND(AA205+Y206,5)</f>
        <v>-57.49</v>
      </c>
    </row>
    <row r="207" spans="1:27" x14ac:dyDescent="0.25">
      <c r="A207" s="36"/>
      <c r="B207" s="36"/>
      <c r="C207" s="36"/>
      <c r="D207" s="36"/>
      <c r="E207" s="36"/>
      <c r="F207" s="36"/>
      <c r="G207" s="36"/>
      <c r="H207" s="36"/>
      <c r="I207" s="36" t="s">
        <v>122</v>
      </c>
      <c r="J207" s="36"/>
      <c r="K207" s="37">
        <v>44592</v>
      </c>
      <c r="L207" s="36"/>
      <c r="M207" s="36" t="s">
        <v>135</v>
      </c>
      <c r="N207" s="36"/>
      <c r="O207" s="36" t="s">
        <v>206</v>
      </c>
      <c r="P207" s="36"/>
      <c r="Q207" s="36" t="s">
        <v>264</v>
      </c>
      <c r="R207" s="36"/>
      <c r="S207" s="36" t="s">
        <v>279</v>
      </c>
      <c r="T207" s="36"/>
      <c r="U207" s="73"/>
      <c r="V207" s="36"/>
      <c r="W207" s="36" t="s">
        <v>46</v>
      </c>
      <c r="X207" s="36"/>
      <c r="Y207" s="38">
        <v>-0.79</v>
      </c>
      <c r="Z207" s="36"/>
      <c r="AA207" s="38">
        <f>ROUND(AA206+Y207,5)</f>
        <v>-58.28</v>
      </c>
    </row>
    <row r="208" spans="1:27" x14ac:dyDescent="0.25">
      <c r="A208" s="36"/>
      <c r="B208" s="36"/>
      <c r="C208" s="36"/>
      <c r="D208" s="36"/>
      <c r="E208" s="36"/>
      <c r="F208" s="36"/>
      <c r="G208" s="36"/>
      <c r="H208" s="36"/>
      <c r="I208" s="36" t="s">
        <v>122</v>
      </c>
      <c r="J208" s="36"/>
      <c r="K208" s="37">
        <v>44592</v>
      </c>
      <c r="L208" s="36"/>
      <c r="M208" s="36" t="s">
        <v>134</v>
      </c>
      <c r="N208" s="36"/>
      <c r="O208" s="36" t="s">
        <v>210</v>
      </c>
      <c r="P208" s="36"/>
      <c r="Q208" s="36" t="s">
        <v>264</v>
      </c>
      <c r="R208" s="36"/>
      <c r="S208" s="36" t="s">
        <v>279</v>
      </c>
      <c r="T208" s="36"/>
      <c r="U208" s="73"/>
      <c r="V208" s="36"/>
      <c r="W208" s="36" t="s">
        <v>46</v>
      </c>
      <c r="X208" s="36"/>
      <c r="Y208" s="38">
        <v>-21</v>
      </c>
      <c r="Z208" s="36"/>
      <c r="AA208" s="38">
        <f>ROUND(AA207+Y208,5)</f>
        <v>-79.28</v>
      </c>
    </row>
    <row r="209" spans="1:27" ht="15.75" thickBot="1" x14ac:dyDescent="0.3">
      <c r="A209" s="36"/>
      <c r="B209" s="36"/>
      <c r="C209" s="36"/>
      <c r="D209" s="36"/>
      <c r="E209" s="36"/>
      <c r="F209" s="36"/>
      <c r="G209" s="36"/>
      <c r="H209" s="36"/>
      <c r="I209" s="36" t="s">
        <v>122</v>
      </c>
      <c r="J209" s="36"/>
      <c r="K209" s="37">
        <v>44592</v>
      </c>
      <c r="L209" s="36"/>
      <c r="M209" s="36" t="s">
        <v>133</v>
      </c>
      <c r="N209" s="36"/>
      <c r="O209" s="36" t="s">
        <v>209</v>
      </c>
      <c r="P209" s="36"/>
      <c r="Q209" s="36" t="s">
        <v>264</v>
      </c>
      <c r="R209" s="36"/>
      <c r="S209" s="36" t="s">
        <v>279</v>
      </c>
      <c r="T209" s="36"/>
      <c r="U209" s="73"/>
      <c r="V209" s="36"/>
      <c r="W209" s="36" t="s">
        <v>46</v>
      </c>
      <c r="X209" s="36"/>
      <c r="Y209" s="39">
        <v>-19.91</v>
      </c>
      <c r="Z209" s="36"/>
      <c r="AA209" s="39">
        <f>ROUND(AA208+Y209,5)</f>
        <v>-99.19</v>
      </c>
    </row>
    <row r="210" spans="1:27" ht="15.75" thickBot="1" x14ac:dyDescent="0.3">
      <c r="A210" s="47"/>
      <c r="B210" s="47"/>
      <c r="C210" s="47"/>
      <c r="D210" s="47"/>
      <c r="E210" s="47" t="s">
        <v>512</v>
      </c>
      <c r="F210" s="47"/>
      <c r="G210" s="47"/>
      <c r="H210" s="47"/>
      <c r="I210" s="47"/>
      <c r="J210" s="47"/>
      <c r="K210" s="75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24">
        <f>ROUND(SUM(Y200:Y209),5)</f>
        <v>-99.19</v>
      </c>
      <c r="Z210" s="47"/>
      <c r="AA210" s="24">
        <f>AA209</f>
        <v>-99.19</v>
      </c>
    </row>
    <row r="211" spans="1:27" ht="15.75" thickBot="1" x14ac:dyDescent="0.3">
      <c r="A211" s="47"/>
      <c r="B211" s="47"/>
      <c r="C211" s="47"/>
      <c r="D211" s="47" t="s">
        <v>354</v>
      </c>
      <c r="E211" s="47"/>
      <c r="F211" s="47"/>
      <c r="G211" s="47"/>
      <c r="H211" s="47"/>
      <c r="I211" s="47"/>
      <c r="J211" s="47"/>
      <c r="K211" s="75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23">
        <f>ROUND(Y188+Y199+Y210,5)</f>
        <v>-1299.69</v>
      </c>
      <c r="Z211" s="47"/>
      <c r="AA211" s="23">
        <f>ROUND(AA188+AA199+AA210,5)</f>
        <v>-1299.69</v>
      </c>
    </row>
    <row r="212" spans="1:27" x14ac:dyDescent="0.25">
      <c r="A212" s="47"/>
      <c r="B212" s="47"/>
      <c r="C212" s="47" t="s">
        <v>355</v>
      </c>
      <c r="D212" s="47"/>
      <c r="E212" s="47"/>
      <c r="F212" s="47"/>
      <c r="G212" s="47"/>
      <c r="H212" s="47"/>
      <c r="I212" s="47"/>
      <c r="J212" s="47"/>
      <c r="K212" s="75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21">
        <f>ROUND(Y109+Y154+Y182+Y211,5)</f>
        <v>-58784.61</v>
      </c>
      <c r="Z212" s="47"/>
      <c r="AA212" s="21">
        <f>ROUND(AA109+AA154+AA182+AA211,5)</f>
        <v>-58784.61</v>
      </c>
    </row>
    <row r="213" spans="1:27" x14ac:dyDescent="0.25">
      <c r="A213" s="33"/>
      <c r="B213" s="33"/>
      <c r="C213" s="33" t="s">
        <v>358</v>
      </c>
      <c r="D213" s="33"/>
      <c r="E213" s="33"/>
      <c r="F213" s="33"/>
      <c r="G213" s="33"/>
      <c r="H213" s="33"/>
      <c r="I213" s="33"/>
      <c r="J213" s="33"/>
      <c r="K213" s="34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5"/>
      <c r="Z213" s="33"/>
      <c r="AA213" s="35"/>
    </row>
    <row r="214" spans="1:27" x14ac:dyDescent="0.25">
      <c r="A214" s="33"/>
      <c r="B214" s="33"/>
      <c r="C214" s="33"/>
      <c r="D214" s="33" t="s">
        <v>360</v>
      </c>
      <c r="E214" s="33"/>
      <c r="F214" s="33"/>
      <c r="G214" s="33"/>
      <c r="H214" s="33"/>
      <c r="I214" s="33"/>
      <c r="J214" s="33"/>
      <c r="K214" s="34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5"/>
      <c r="Z214" s="33"/>
      <c r="AA214" s="35"/>
    </row>
    <row r="215" spans="1:27" ht="15.75" thickBot="1" x14ac:dyDescent="0.3">
      <c r="A215" s="43"/>
      <c r="B215" s="43"/>
      <c r="C215" s="43"/>
      <c r="D215" s="43"/>
      <c r="E215" s="43"/>
      <c r="F215" s="43"/>
      <c r="G215" s="36"/>
      <c r="H215" s="36"/>
      <c r="I215" s="36" t="s">
        <v>546</v>
      </c>
      <c r="J215" s="36"/>
      <c r="K215" s="37">
        <v>44592</v>
      </c>
      <c r="L215" s="36"/>
      <c r="M215" s="36" t="s">
        <v>570</v>
      </c>
      <c r="N215" s="36"/>
      <c r="O215" s="36" t="s">
        <v>250</v>
      </c>
      <c r="P215" s="36"/>
      <c r="Q215" s="36" t="s">
        <v>276</v>
      </c>
      <c r="R215" s="36"/>
      <c r="S215" s="36" t="s">
        <v>279</v>
      </c>
      <c r="T215" s="36"/>
      <c r="U215" s="73"/>
      <c r="V215" s="36"/>
      <c r="W215" s="36" t="s">
        <v>22</v>
      </c>
      <c r="X215" s="36"/>
      <c r="Y215" s="39">
        <v>-3059</v>
      </c>
      <c r="Z215" s="36"/>
      <c r="AA215" s="39">
        <f>ROUND(AA214+Y215,5)</f>
        <v>-3059</v>
      </c>
    </row>
    <row r="216" spans="1:27" ht="15.75" thickBot="1" x14ac:dyDescent="0.3">
      <c r="A216" s="47"/>
      <c r="B216" s="47"/>
      <c r="C216" s="47"/>
      <c r="D216" s="47" t="s">
        <v>513</v>
      </c>
      <c r="E216" s="47"/>
      <c r="F216" s="47"/>
      <c r="G216" s="47"/>
      <c r="H216" s="47"/>
      <c r="I216" s="47"/>
      <c r="J216" s="47"/>
      <c r="K216" s="75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23">
        <f>ROUND(SUM(Y214:Y215),5)</f>
        <v>-3059</v>
      </c>
      <c r="Z216" s="47"/>
      <c r="AA216" s="23">
        <f>AA215</f>
        <v>-3059</v>
      </c>
    </row>
    <row r="217" spans="1:27" x14ac:dyDescent="0.25">
      <c r="A217" s="47"/>
      <c r="B217" s="47"/>
      <c r="C217" s="47" t="s">
        <v>361</v>
      </c>
      <c r="D217" s="47"/>
      <c r="E217" s="47"/>
      <c r="F217" s="47"/>
      <c r="G217" s="47"/>
      <c r="H217" s="47"/>
      <c r="I217" s="47"/>
      <c r="J217" s="47"/>
      <c r="K217" s="75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21">
        <f>Y216</f>
        <v>-3059</v>
      </c>
      <c r="Z217" s="47"/>
      <c r="AA217" s="21">
        <f>AA216</f>
        <v>-3059</v>
      </c>
    </row>
    <row r="218" spans="1:27" x14ac:dyDescent="0.25">
      <c r="A218" s="33"/>
      <c r="B218" s="33"/>
      <c r="C218" s="33" t="s">
        <v>362</v>
      </c>
      <c r="D218" s="33"/>
      <c r="E218" s="33"/>
      <c r="F218" s="33"/>
      <c r="G218" s="33"/>
      <c r="H218" s="33"/>
      <c r="I218" s="33"/>
      <c r="J218" s="33"/>
      <c r="K218" s="34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5"/>
      <c r="Z218" s="33"/>
      <c r="AA218" s="35"/>
    </row>
    <row r="219" spans="1:27" x14ac:dyDescent="0.25">
      <c r="A219" s="33"/>
      <c r="B219" s="33"/>
      <c r="C219" s="33"/>
      <c r="D219" s="33" t="s">
        <v>363</v>
      </c>
      <c r="E219" s="33"/>
      <c r="F219" s="33"/>
      <c r="G219" s="33"/>
      <c r="H219" s="33"/>
      <c r="I219" s="33"/>
      <c r="J219" s="33"/>
      <c r="K219" s="34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5"/>
      <c r="Z219" s="33"/>
      <c r="AA219" s="35"/>
    </row>
    <row r="220" spans="1:27" x14ac:dyDescent="0.25">
      <c r="A220" s="33"/>
      <c r="B220" s="33"/>
      <c r="C220" s="33"/>
      <c r="D220" s="33"/>
      <c r="E220" s="33" t="s">
        <v>364</v>
      </c>
      <c r="F220" s="33"/>
      <c r="G220" s="33"/>
      <c r="H220" s="33"/>
      <c r="I220" s="33"/>
      <c r="J220" s="33"/>
      <c r="K220" s="34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5"/>
      <c r="Z220" s="33"/>
      <c r="AA220" s="35"/>
    </row>
    <row r="221" spans="1:27" x14ac:dyDescent="0.25">
      <c r="A221" s="36"/>
      <c r="B221" s="36"/>
      <c r="C221" s="36"/>
      <c r="D221" s="36"/>
      <c r="E221" s="36"/>
      <c r="F221" s="36"/>
      <c r="G221" s="36"/>
      <c r="H221" s="36"/>
      <c r="I221" s="36" t="s">
        <v>123</v>
      </c>
      <c r="J221" s="36"/>
      <c r="K221" s="37">
        <v>44562</v>
      </c>
      <c r="L221" s="36"/>
      <c r="M221" s="36" t="s">
        <v>571</v>
      </c>
      <c r="N221" s="36"/>
      <c r="O221" s="36"/>
      <c r="P221" s="36"/>
      <c r="Q221" s="36" t="s">
        <v>659</v>
      </c>
      <c r="R221" s="36"/>
      <c r="S221" s="36" t="s">
        <v>279</v>
      </c>
      <c r="T221" s="36"/>
      <c r="U221" s="73"/>
      <c r="V221" s="36"/>
      <c r="W221" s="36" t="s">
        <v>49</v>
      </c>
      <c r="X221" s="36"/>
      <c r="Y221" s="38">
        <v>-64.010000000000005</v>
      </c>
      <c r="Z221" s="36"/>
      <c r="AA221" s="38">
        <f>ROUND(AA220+Y221,5)</f>
        <v>-64.010000000000005</v>
      </c>
    </row>
    <row r="222" spans="1:27" x14ac:dyDescent="0.25">
      <c r="A222" s="36"/>
      <c r="B222" s="36"/>
      <c r="C222" s="36"/>
      <c r="D222" s="36"/>
      <c r="E222" s="36"/>
      <c r="F222" s="36"/>
      <c r="G222" s="36"/>
      <c r="H222" s="36"/>
      <c r="I222" s="36" t="s">
        <v>546</v>
      </c>
      <c r="J222" s="36"/>
      <c r="K222" s="37">
        <v>44573</v>
      </c>
      <c r="L222" s="36"/>
      <c r="M222" s="36" t="s">
        <v>572</v>
      </c>
      <c r="N222" s="36"/>
      <c r="O222" s="36" t="s">
        <v>213</v>
      </c>
      <c r="P222" s="36"/>
      <c r="Q222" s="36" t="s">
        <v>660</v>
      </c>
      <c r="R222" s="36"/>
      <c r="S222" s="36" t="s">
        <v>279</v>
      </c>
      <c r="T222" s="36"/>
      <c r="U222" s="73"/>
      <c r="V222" s="36"/>
      <c r="W222" s="36" t="s">
        <v>22</v>
      </c>
      <c r="X222" s="36"/>
      <c r="Y222" s="38">
        <v>-918.06</v>
      </c>
      <c r="Z222" s="36"/>
      <c r="AA222" s="38">
        <f>ROUND(AA221+Y222,5)</f>
        <v>-982.07</v>
      </c>
    </row>
    <row r="223" spans="1:27" x14ac:dyDescent="0.25">
      <c r="A223" s="36"/>
      <c r="B223" s="36"/>
      <c r="C223" s="36"/>
      <c r="D223" s="36"/>
      <c r="E223" s="36"/>
      <c r="F223" s="36"/>
      <c r="G223" s="36"/>
      <c r="H223" s="36"/>
      <c r="I223" s="36" t="s">
        <v>545</v>
      </c>
      <c r="J223" s="36"/>
      <c r="K223" s="37">
        <v>44578</v>
      </c>
      <c r="L223" s="36"/>
      <c r="M223" s="36"/>
      <c r="N223" s="36"/>
      <c r="O223" s="36" t="s">
        <v>617</v>
      </c>
      <c r="P223" s="36"/>
      <c r="Q223" s="36" t="s">
        <v>661</v>
      </c>
      <c r="R223" s="36"/>
      <c r="S223" s="36" t="s">
        <v>279</v>
      </c>
      <c r="T223" s="36"/>
      <c r="U223" s="73"/>
      <c r="V223" s="36"/>
      <c r="W223" s="36" t="s">
        <v>70</v>
      </c>
      <c r="X223" s="36"/>
      <c r="Y223" s="38">
        <v>-712.74</v>
      </c>
      <c r="Z223" s="36"/>
      <c r="AA223" s="38">
        <f>ROUND(AA222+Y223,5)</f>
        <v>-1694.81</v>
      </c>
    </row>
    <row r="224" spans="1:27" x14ac:dyDescent="0.25">
      <c r="A224" s="36"/>
      <c r="B224" s="36"/>
      <c r="C224" s="36"/>
      <c r="D224" s="36"/>
      <c r="E224" s="36"/>
      <c r="F224" s="36"/>
      <c r="G224" s="36"/>
      <c r="H224" s="36"/>
      <c r="I224" s="36" t="s">
        <v>545</v>
      </c>
      <c r="J224" s="36"/>
      <c r="K224" s="37">
        <v>44589</v>
      </c>
      <c r="L224" s="36"/>
      <c r="M224" s="36"/>
      <c r="N224" s="36"/>
      <c r="O224" s="36" t="s">
        <v>614</v>
      </c>
      <c r="P224" s="36"/>
      <c r="Q224" s="36" t="s">
        <v>662</v>
      </c>
      <c r="R224" s="36"/>
      <c r="S224" s="36" t="s">
        <v>279</v>
      </c>
      <c r="T224" s="36"/>
      <c r="U224" s="73"/>
      <c r="V224" s="36"/>
      <c r="W224" s="36" t="s">
        <v>70</v>
      </c>
      <c r="X224" s="36"/>
      <c r="Y224" s="38">
        <v>-19.62</v>
      </c>
      <c r="Z224" s="36"/>
      <c r="AA224" s="38">
        <f>ROUND(AA223+Y224,5)</f>
        <v>-1714.43</v>
      </c>
    </row>
    <row r="225" spans="1:27" x14ac:dyDescent="0.25">
      <c r="A225" s="36"/>
      <c r="B225" s="36"/>
      <c r="C225" s="36"/>
      <c r="D225" s="36"/>
      <c r="E225" s="36"/>
      <c r="F225" s="36"/>
      <c r="G225" s="36"/>
      <c r="H225" s="36"/>
      <c r="I225" s="36" t="s">
        <v>546</v>
      </c>
      <c r="J225" s="36"/>
      <c r="K225" s="37">
        <v>44592</v>
      </c>
      <c r="L225" s="36"/>
      <c r="M225" s="36" t="s">
        <v>562</v>
      </c>
      <c r="N225" s="36"/>
      <c r="O225" s="36" t="s">
        <v>211</v>
      </c>
      <c r="P225" s="36"/>
      <c r="Q225" s="36" t="s">
        <v>663</v>
      </c>
      <c r="R225" s="36"/>
      <c r="S225" s="36" t="s">
        <v>279</v>
      </c>
      <c r="T225" s="36"/>
      <c r="U225" s="73"/>
      <c r="V225" s="36"/>
      <c r="W225" s="36" t="s">
        <v>22</v>
      </c>
      <c r="X225" s="36"/>
      <c r="Y225" s="38">
        <v>-66.87</v>
      </c>
      <c r="Z225" s="36"/>
      <c r="AA225" s="38">
        <f>ROUND(AA224+Y225,5)</f>
        <v>-1781.3</v>
      </c>
    </row>
    <row r="226" spans="1:27" x14ac:dyDescent="0.25">
      <c r="A226" s="36"/>
      <c r="B226" s="36"/>
      <c r="C226" s="36"/>
      <c r="D226" s="36"/>
      <c r="E226" s="36"/>
      <c r="F226" s="36"/>
      <c r="G226" s="36"/>
      <c r="H226" s="36"/>
      <c r="I226" s="36" t="s">
        <v>546</v>
      </c>
      <c r="J226" s="36"/>
      <c r="K226" s="37">
        <v>44592</v>
      </c>
      <c r="L226" s="36"/>
      <c r="M226" s="36" t="s">
        <v>562</v>
      </c>
      <c r="N226" s="36"/>
      <c r="O226" s="36" t="s">
        <v>211</v>
      </c>
      <c r="P226" s="36"/>
      <c r="Q226" s="36" t="s">
        <v>664</v>
      </c>
      <c r="R226" s="36"/>
      <c r="S226" s="36" t="s">
        <v>279</v>
      </c>
      <c r="T226" s="36"/>
      <c r="U226" s="73"/>
      <c r="V226" s="36"/>
      <c r="W226" s="36" t="s">
        <v>22</v>
      </c>
      <c r="X226" s="36"/>
      <c r="Y226" s="38">
        <v>-22.98</v>
      </c>
      <c r="Z226" s="36"/>
      <c r="AA226" s="38">
        <f>ROUND(AA225+Y226,5)</f>
        <v>-1804.28</v>
      </c>
    </row>
    <row r="227" spans="1:27" ht="15.75" thickBot="1" x14ac:dyDescent="0.3">
      <c r="A227" s="36"/>
      <c r="B227" s="36"/>
      <c r="C227" s="36"/>
      <c r="D227" s="36"/>
      <c r="E227" s="36"/>
      <c r="F227" s="36"/>
      <c r="G227" s="36"/>
      <c r="H227" s="36"/>
      <c r="I227" s="36" t="s">
        <v>546</v>
      </c>
      <c r="J227" s="36"/>
      <c r="K227" s="37">
        <v>44592</v>
      </c>
      <c r="L227" s="36"/>
      <c r="M227" s="36" t="s">
        <v>562</v>
      </c>
      <c r="N227" s="36"/>
      <c r="O227" s="36" t="s">
        <v>220</v>
      </c>
      <c r="P227" s="36"/>
      <c r="Q227" s="36" t="s">
        <v>665</v>
      </c>
      <c r="R227" s="36"/>
      <c r="S227" s="36" t="s">
        <v>279</v>
      </c>
      <c r="T227" s="36"/>
      <c r="U227" s="73"/>
      <c r="V227" s="36"/>
      <c r="W227" s="36" t="s">
        <v>22</v>
      </c>
      <c r="X227" s="36"/>
      <c r="Y227" s="39">
        <v>-81.709999999999994</v>
      </c>
      <c r="Z227" s="36"/>
      <c r="AA227" s="39">
        <f>ROUND(AA226+Y227,5)</f>
        <v>-1885.99</v>
      </c>
    </row>
    <row r="228" spans="1:27" ht="15.75" thickBot="1" x14ac:dyDescent="0.3">
      <c r="A228" s="47"/>
      <c r="B228" s="47"/>
      <c r="C228" s="47"/>
      <c r="D228" s="47"/>
      <c r="E228" s="47" t="s">
        <v>514</v>
      </c>
      <c r="F228" s="47"/>
      <c r="G228" s="47"/>
      <c r="H228" s="47"/>
      <c r="I228" s="47"/>
      <c r="J228" s="47"/>
      <c r="K228" s="75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23">
        <f>ROUND(SUM(Y220:Y227),5)</f>
        <v>-1885.99</v>
      </c>
      <c r="Z228" s="47"/>
      <c r="AA228" s="23">
        <f>AA227</f>
        <v>-1885.99</v>
      </c>
    </row>
    <row r="229" spans="1:27" x14ac:dyDescent="0.25">
      <c r="A229" s="47"/>
      <c r="B229" s="47"/>
      <c r="C229" s="47"/>
      <c r="D229" s="47" t="s">
        <v>368</v>
      </c>
      <c r="E229" s="47"/>
      <c r="F229" s="47"/>
      <c r="G229" s="47"/>
      <c r="H229" s="47"/>
      <c r="I229" s="47"/>
      <c r="J229" s="47"/>
      <c r="K229" s="75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21">
        <f>Y228</f>
        <v>-1885.99</v>
      </c>
      <c r="Z229" s="47"/>
      <c r="AA229" s="21">
        <f>AA228</f>
        <v>-1885.99</v>
      </c>
    </row>
    <row r="230" spans="1:27" x14ac:dyDescent="0.25">
      <c r="A230" s="33"/>
      <c r="B230" s="33"/>
      <c r="C230" s="33"/>
      <c r="D230" s="33" t="s">
        <v>369</v>
      </c>
      <c r="E230" s="33"/>
      <c r="F230" s="33"/>
      <c r="G230" s="33"/>
      <c r="H230" s="33"/>
      <c r="I230" s="33"/>
      <c r="J230" s="33"/>
      <c r="K230" s="34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5"/>
      <c r="Z230" s="33"/>
      <c r="AA230" s="35"/>
    </row>
    <row r="231" spans="1:27" x14ac:dyDescent="0.25">
      <c r="A231" s="33"/>
      <c r="B231" s="33"/>
      <c r="C231" s="33"/>
      <c r="D231" s="33"/>
      <c r="E231" s="33" t="s">
        <v>370</v>
      </c>
      <c r="F231" s="33"/>
      <c r="G231" s="33"/>
      <c r="H231" s="33"/>
      <c r="I231" s="33"/>
      <c r="J231" s="33"/>
      <c r="K231" s="34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5"/>
      <c r="Z231" s="33"/>
      <c r="AA231" s="35"/>
    </row>
    <row r="232" spans="1:27" x14ac:dyDescent="0.25">
      <c r="A232" s="36"/>
      <c r="B232" s="36"/>
      <c r="C232" s="36"/>
      <c r="D232" s="36"/>
      <c r="E232" s="36"/>
      <c r="F232" s="36"/>
      <c r="G232" s="36"/>
      <c r="H232" s="36"/>
      <c r="I232" s="36" t="s">
        <v>546</v>
      </c>
      <c r="J232" s="36"/>
      <c r="K232" s="37">
        <v>44581</v>
      </c>
      <c r="L232" s="36"/>
      <c r="M232" s="36" t="s">
        <v>573</v>
      </c>
      <c r="N232" s="36"/>
      <c r="O232" s="36" t="s">
        <v>238</v>
      </c>
      <c r="P232" s="36"/>
      <c r="Q232" s="36" t="s">
        <v>666</v>
      </c>
      <c r="R232" s="36"/>
      <c r="S232" s="36" t="s">
        <v>279</v>
      </c>
      <c r="T232" s="36"/>
      <c r="U232" s="73"/>
      <c r="V232" s="36"/>
      <c r="W232" s="36" t="s">
        <v>22</v>
      </c>
      <c r="X232" s="36"/>
      <c r="Y232" s="38">
        <v>-28.7</v>
      </c>
      <c r="Z232" s="36"/>
      <c r="AA232" s="38">
        <f>ROUND(AA231+Y232,5)</f>
        <v>-28.7</v>
      </c>
    </row>
    <row r="233" spans="1:27" x14ac:dyDescent="0.25">
      <c r="A233" s="36"/>
      <c r="B233" s="36"/>
      <c r="C233" s="36"/>
      <c r="D233" s="36"/>
      <c r="E233" s="36"/>
      <c r="F233" s="36"/>
      <c r="G233" s="36"/>
      <c r="H233" s="36"/>
      <c r="I233" s="36" t="s">
        <v>546</v>
      </c>
      <c r="J233" s="36"/>
      <c r="K233" s="37">
        <v>44581</v>
      </c>
      <c r="L233" s="36"/>
      <c r="M233" s="36" t="s">
        <v>573</v>
      </c>
      <c r="N233" s="36"/>
      <c r="O233" s="36" t="s">
        <v>238</v>
      </c>
      <c r="P233" s="36"/>
      <c r="Q233" s="36" t="s">
        <v>667</v>
      </c>
      <c r="R233" s="36"/>
      <c r="S233" s="36" t="s">
        <v>279</v>
      </c>
      <c r="T233" s="36"/>
      <c r="U233" s="73"/>
      <c r="V233" s="36"/>
      <c r="W233" s="36" t="s">
        <v>22</v>
      </c>
      <c r="X233" s="36"/>
      <c r="Y233" s="38">
        <v>-596.04999999999995</v>
      </c>
      <c r="Z233" s="36"/>
      <c r="AA233" s="38">
        <f>ROUND(AA232+Y233,5)</f>
        <v>-624.75</v>
      </c>
    </row>
    <row r="234" spans="1:27" x14ac:dyDescent="0.25">
      <c r="A234" s="36"/>
      <c r="B234" s="36"/>
      <c r="C234" s="36"/>
      <c r="D234" s="36"/>
      <c r="E234" s="36"/>
      <c r="F234" s="36"/>
      <c r="G234" s="36"/>
      <c r="H234" s="36"/>
      <c r="I234" s="36" t="s">
        <v>546</v>
      </c>
      <c r="J234" s="36"/>
      <c r="K234" s="37">
        <v>44581</v>
      </c>
      <c r="L234" s="36"/>
      <c r="M234" s="36" t="s">
        <v>573</v>
      </c>
      <c r="N234" s="36"/>
      <c r="O234" s="36" t="s">
        <v>238</v>
      </c>
      <c r="P234" s="36"/>
      <c r="Q234" s="36" t="s">
        <v>668</v>
      </c>
      <c r="R234" s="36"/>
      <c r="S234" s="36" t="s">
        <v>279</v>
      </c>
      <c r="T234" s="36"/>
      <c r="U234" s="73"/>
      <c r="V234" s="36"/>
      <c r="W234" s="36" t="s">
        <v>22</v>
      </c>
      <c r="X234" s="36"/>
      <c r="Y234" s="38">
        <v>-641.04999999999995</v>
      </c>
      <c r="Z234" s="36"/>
      <c r="AA234" s="38">
        <f>ROUND(AA233+Y234,5)</f>
        <v>-1265.8</v>
      </c>
    </row>
    <row r="235" spans="1:27" x14ac:dyDescent="0.25">
      <c r="A235" s="36"/>
      <c r="B235" s="36"/>
      <c r="C235" s="36"/>
      <c r="D235" s="36"/>
      <c r="E235" s="36"/>
      <c r="F235" s="36"/>
      <c r="G235" s="36"/>
      <c r="H235" s="36"/>
      <c r="I235" s="36" t="s">
        <v>546</v>
      </c>
      <c r="J235" s="36"/>
      <c r="K235" s="37">
        <v>44581</v>
      </c>
      <c r="L235" s="36"/>
      <c r="M235" s="36" t="s">
        <v>573</v>
      </c>
      <c r="N235" s="36"/>
      <c r="O235" s="36" t="s">
        <v>238</v>
      </c>
      <c r="P235" s="36"/>
      <c r="Q235" s="36" t="s">
        <v>669</v>
      </c>
      <c r="R235" s="36"/>
      <c r="S235" s="36" t="s">
        <v>279</v>
      </c>
      <c r="T235" s="36"/>
      <c r="U235" s="73"/>
      <c r="V235" s="36"/>
      <c r="W235" s="36" t="s">
        <v>22</v>
      </c>
      <c r="X235" s="36"/>
      <c r="Y235" s="38">
        <v>-44.09</v>
      </c>
      <c r="Z235" s="36"/>
      <c r="AA235" s="38">
        <f>ROUND(AA234+Y235,5)</f>
        <v>-1309.8900000000001</v>
      </c>
    </row>
    <row r="236" spans="1:27" x14ac:dyDescent="0.25">
      <c r="A236" s="36"/>
      <c r="B236" s="36"/>
      <c r="C236" s="36"/>
      <c r="D236" s="36"/>
      <c r="E236" s="36"/>
      <c r="F236" s="36"/>
      <c r="G236" s="36"/>
      <c r="H236" s="36"/>
      <c r="I236" s="36" t="s">
        <v>546</v>
      </c>
      <c r="J236" s="36"/>
      <c r="K236" s="37">
        <v>44581</v>
      </c>
      <c r="L236" s="36"/>
      <c r="M236" s="36" t="s">
        <v>573</v>
      </c>
      <c r="N236" s="36"/>
      <c r="O236" s="36" t="s">
        <v>238</v>
      </c>
      <c r="P236" s="36"/>
      <c r="Q236" s="36" t="s">
        <v>670</v>
      </c>
      <c r="R236" s="36"/>
      <c r="S236" s="36" t="s">
        <v>279</v>
      </c>
      <c r="T236" s="36"/>
      <c r="U236" s="73"/>
      <c r="V236" s="36"/>
      <c r="W236" s="36" t="s">
        <v>22</v>
      </c>
      <c r="X236" s="36"/>
      <c r="Y236" s="38">
        <v>-40.04</v>
      </c>
      <c r="Z236" s="36"/>
      <c r="AA236" s="38">
        <f>ROUND(AA235+Y236,5)</f>
        <v>-1349.93</v>
      </c>
    </row>
    <row r="237" spans="1:27" x14ac:dyDescent="0.25">
      <c r="A237" s="36"/>
      <c r="B237" s="36"/>
      <c r="C237" s="36"/>
      <c r="D237" s="36"/>
      <c r="E237" s="36"/>
      <c r="F237" s="36"/>
      <c r="G237" s="36"/>
      <c r="H237" s="36"/>
      <c r="I237" s="36" t="s">
        <v>546</v>
      </c>
      <c r="J237" s="36"/>
      <c r="K237" s="37">
        <v>44581</v>
      </c>
      <c r="L237" s="36"/>
      <c r="M237" s="36" t="s">
        <v>573</v>
      </c>
      <c r="N237" s="36"/>
      <c r="O237" s="36" t="s">
        <v>238</v>
      </c>
      <c r="P237" s="36"/>
      <c r="Q237" s="36" t="s">
        <v>671</v>
      </c>
      <c r="R237" s="36"/>
      <c r="S237" s="36" t="s">
        <v>279</v>
      </c>
      <c r="T237" s="36"/>
      <c r="U237" s="73"/>
      <c r="V237" s="36"/>
      <c r="W237" s="36" t="s">
        <v>22</v>
      </c>
      <c r="X237" s="36"/>
      <c r="Y237" s="38">
        <v>-36.75</v>
      </c>
      <c r="Z237" s="36"/>
      <c r="AA237" s="38">
        <f>ROUND(AA236+Y237,5)</f>
        <v>-1386.68</v>
      </c>
    </row>
    <row r="238" spans="1:27" x14ac:dyDescent="0.25">
      <c r="A238" s="36"/>
      <c r="B238" s="36"/>
      <c r="C238" s="36"/>
      <c r="D238" s="36"/>
      <c r="E238" s="36"/>
      <c r="F238" s="36"/>
      <c r="G238" s="36"/>
      <c r="H238" s="36"/>
      <c r="I238" s="36" t="s">
        <v>122</v>
      </c>
      <c r="J238" s="36"/>
      <c r="K238" s="37">
        <v>44592</v>
      </c>
      <c r="L238" s="36"/>
      <c r="M238" s="36" t="s">
        <v>128</v>
      </c>
      <c r="N238" s="36"/>
      <c r="O238" s="36" t="s">
        <v>204</v>
      </c>
      <c r="P238" s="36"/>
      <c r="Q238" s="36" t="s">
        <v>264</v>
      </c>
      <c r="R238" s="36"/>
      <c r="S238" s="36" t="s">
        <v>279</v>
      </c>
      <c r="T238" s="36"/>
      <c r="U238" s="73"/>
      <c r="V238" s="36"/>
      <c r="W238" s="36" t="s">
        <v>46</v>
      </c>
      <c r="X238" s="36"/>
      <c r="Y238" s="38">
        <v>44.09</v>
      </c>
      <c r="Z238" s="36"/>
      <c r="AA238" s="38">
        <f>ROUND(AA237+Y238,5)</f>
        <v>-1342.59</v>
      </c>
    </row>
    <row r="239" spans="1:27" x14ac:dyDescent="0.25">
      <c r="A239" s="36"/>
      <c r="B239" s="36"/>
      <c r="C239" s="36"/>
      <c r="D239" s="36"/>
      <c r="E239" s="36"/>
      <c r="F239" s="36"/>
      <c r="G239" s="36"/>
      <c r="H239" s="36"/>
      <c r="I239" s="36" t="s">
        <v>122</v>
      </c>
      <c r="J239" s="36"/>
      <c r="K239" s="37">
        <v>44592</v>
      </c>
      <c r="L239" s="36"/>
      <c r="M239" s="36" t="s">
        <v>133</v>
      </c>
      <c r="N239" s="36"/>
      <c r="O239" s="36" t="s">
        <v>209</v>
      </c>
      <c r="P239" s="36"/>
      <c r="Q239" s="36" t="s">
        <v>264</v>
      </c>
      <c r="R239" s="36"/>
      <c r="S239" s="36" t="s">
        <v>279</v>
      </c>
      <c r="T239" s="36"/>
      <c r="U239" s="73"/>
      <c r="V239" s="36"/>
      <c r="W239" s="36" t="s">
        <v>46</v>
      </c>
      <c r="X239" s="36"/>
      <c r="Y239" s="38">
        <v>596.04999999999995</v>
      </c>
      <c r="Z239" s="36"/>
      <c r="AA239" s="38">
        <f>ROUND(AA238+Y239,5)</f>
        <v>-746.54</v>
      </c>
    </row>
    <row r="240" spans="1:27" x14ac:dyDescent="0.25">
      <c r="A240" s="36"/>
      <c r="B240" s="36"/>
      <c r="C240" s="36"/>
      <c r="D240" s="36"/>
      <c r="E240" s="36"/>
      <c r="F240" s="36"/>
      <c r="G240" s="36"/>
      <c r="H240" s="36"/>
      <c r="I240" s="36" t="s">
        <v>122</v>
      </c>
      <c r="J240" s="36"/>
      <c r="K240" s="37">
        <v>44592</v>
      </c>
      <c r="L240" s="36"/>
      <c r="M240" s="36" t="s">
        <v>133</v>
      </c>
      <c r="N240" s="36"/>
      <c r="O240" s="36" t="s">
        <v>209</v>
      </c>
      <c r="P240" s="36"/>
      <c r="Q240" s="36" t="s">
        <v>264</v>
      </c>
      <c r="R240" s="36"/>
      <c r="S240" s="36" t="s">
        <v>279</v>
      </c>
      <c r="T240" s="36"/>
      <c r="U240" s="73"/>
      <c r="V240" s="36"/>
      <c r="W240" s="36" t="s">
        <v>46</v>
      </c>
      <c r="X240" s="36"/>
      <c r="Y240" s="38">
        <v>641.02</v>
      </c>
      <c r="Z240" s="36"/>
      <c r="AA240" s="38">
        <f>ROUND(AA239+Y240,5)</f>
        <v>-105.52</v>
      </c>
    </row>
    <row r="241" spans="1:27" ht="15.75" thickBot="1" x14ac:dyDescent="0.3">
      <c r="A241" s="36"/>
      <c r="B241" s="36"/>
      <c r="C241" s="36"/>
      <c r="D241" s="36"/>
      <c r="E241" s="36"/>
      <c r="F241" s="36"/>
      <c r="G241" s="36"/>
      <c r="H241" s="36"/>
      <c r="I241" s="36" t="s">
        <v>122</v>
      </c>
      <c r="J241" s="36"/>
      <c r="K241" s="37">
        <v>44592</v>
      </c>
      <c r="L241" s="36"/>
      <c r="M241" s="36" t="s">
        <v>133</v>
      </c>
      <c r="N241" s="36"/>
      <c r="O241" s="36" t="s">
        <v>209</v>
      </c>
      <c r="P241" s="36"/>
      <c r="Q241" s="36" t="s">
        <v>264</v>
      </c>
      <c r="R241" s="36"/>
      <c r="S241" s="36" t="s">
        <v>279</v>
      </c>
      <c r="T241" s="36"/>
      <c r="U241" s="73"/>
      <c r="V241" s="36"/>
      <c r="W241" s="36" t="s">
        <v>46</v>
      </c>
      <c r="X241" s="36"/>
      <c r="Y241" s="74">
        <v>40.04</v>
      </c>
      <c r="Z241" s="36"/>
      <c r="AA241" s="74">
        <f>ROUND(AA240+Y241,5)</f>
        <v>-65.48</v>
      </c>
    </row>
    <row r="242" spans="1:27" x14ac:dyDescent="0.25">
      <c r="A242" s="47"/>
      <c r="B242" s="47"/>
      <c r="C242" s="47"/>
      <c r="D242" s="47"/>
      <c r="E242" s="47" t="s">
        <v>515</v>
      </c>
      <c r="F242" s="47"/>
      <c r="G242" s="47"/>
      <c r="H242" s="47"/>
      <c r="I242" s="47"/>
      <c r="J242" s="47"/>
      <c r="K242" s="75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21">
        <f>ROUND(SUM(Y231:Y241),5)</f>
        <v>-65.48</v>
      </c>
      <c r="Z242" s="47"/>
      <c r="AA242" s="21">
        <f>AA241</f>
        <v>-65.48</v>
      </c>
    </row>
    <row r="243" spans="1:27" x14ac:dyDescent="0.25">
      <c r="A243" s="33"/>
      <c r="B243" s="33"/>
      <c r="C243" s="33"/>
      <c r="D243" s="33"/>
      <c r="E243" s="33" t="s">
        <v>371</v>
      </c>
      <c r="F243" s="33"/>
      <c r="G243" s="33"/>
      <c r="H243" s="33"/>
      <c r="I243" s="33"/>
      <c r="J243" s="33"/>
      <c r="K243" s="34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5"/>
      <c r="Z243" s="33"/>
      <c r="AA243" s="35"/>
    </row>
    <row r="244" spans="1:27" x14ac:dyDescent="0.25">
      <c r="A244" s="36"/>
      <c r="B244" s="36"/>
      <c r="C244" s="36"/>
      <c r="D244" s="36"/>
      <c r="E244" s="36"/>
      <c r="F244" s="36"/>
      <c r="G244" s="36"/>
      <c r="H244" s="36"/>
      <c r="I244" s="36" t="s">
        <v>546</v>
      </c>
      <c r="J244" s="36"/>
      <c r="K244" s="37">
        <v>44581</v>
      </c>
      <c r="L244" s="36"/>
      <c r="M244" s="36" t="s">
        <v>573</v>
      </c>
      <c r="N244" s="36"/>
      <c r="O244" s="36" t="s">
        <v>238</v>
      </c>
      <c r="P244" s="36"/>
      <c r="Q244" s="36" t="s">
        <v>672</v>
      </c>
      <c r="R244" s="36"/>
      <c r="S244" s="36" t="s">
        <v>279</v>
      </c>
      <c r="T244" s="36"/>
      <c r="U244" s="73"/>
      <c r="V244" s="36"/>
      <c r="W244" s="36" t="s">
        <v>22</v>
      </c>
      <c r="X244" s="36"/>
      <c r="Y244" s="38">
        <v>-40.04</v>
      </c>
      <c r="Z244" s="36"/>
      <c r="AA244" s="38">
        <f>ROUND(AA243+Y244,5)</f>
        <v>-40.04</v>
      </c>
    </row>
    <row r="245" spans="1:27" x14ac:dyDescent="0.25">
      <c r="A245" s="36"/>
      <c r="B245" s="36"/>
      <c r="C245" s="36"/>
      <c r="D245" s="36"/>
      <c r="E245" s="36"/>
      <c r="F245" s="36"/>
      <c r="G245" s="36"/>
      <c r="H245" s="36"/>
      <c r="I245" s="36" t="s">
        <v>546</v>
      </c>
      <c r="J245" s="36"/>
      <c r="K245" s="37">
        <v>44581</v>
      </c>
      <c r="L245" s="36"/>
      <c r="M245" s="36" t="s">
        <v>573</v>
      </c>
      <c r="N245" s="36"/>
      <c r="O245" s="36" t="s">
        <v>238</v>
      </c>
      <c r="P245" s="36"/>
      <c r="Q245" s="36" t="s">
        <v>672</v>
      </c>
      <c r="R245" s="36"/>
      <c r="S245" s="36" t="s">
        <v>279</v>
      </c>
      <c r="T245" s="36"/>
      <c r="U245" s="73"/>
      <c r="V245" s="36"/>
      <c r="W245" s="36" t="s">
        <v>22</v>
      </c>
      <c r="X245" s="36"/>
      <c r="Y245" s="38">
        <v>-40.04</v>
      </c>
      <c r="Z245" s="36"/>
      <c r="AA245" s="38">
        <f>ROUND(AA244+Y245,5)</f>
        <v>-80.08</v>
      </c>
    </row>
    <row r="246" spans="1:27" ht="15.75" thickBot="1" x14ac:dyDescent="0.3">
      <c r="A246" s="36"/>
      <c r="B246" s="36"/>
      <c r="C246" s="36"/>
      <c r="D246" s="36"/>
      <c r="E246" s="36"/>
      <c r="F246" s="36"/>
      <c r="G246" s="36"/>
      <c r="H246" s="36"/>
      <c r="I246" s="36" t="s">
        <v>546</v>
      </c>
      <c r="J246" s="36"/>
      <c r="K246" s="37">
        <v>44581</v>
      </c>
      <c r="L246" s="36"/>
      <c r="M246" s="36" t="s">
        <v>573</v>
      </c>
      <c r="N246" s="36"/>
      <c r="O246" s="36" t="s">
        <v>238</v>
      </c>
      <c r="P246" s="36"/>
      <c r="Q246" s="36" t="s">
        <v>672</v>
      </c>
      <c r="R246" s="36"/>
      <c r="S246" s="36" t="s">
        <v>279</v>
      </c>
      <c r="T246" s="36"/>
      <c r="U246" s="73"/>
      <c r="V246" s="36"/>
      <c r="W246" s="36" t="s">
        <v>22</v>
      </c>
      <c r="X246" s="36"/>
      <c r="Y246" s="74">
        <v>-20.86</v>
      </c>
      <c r="Z246" s="36"/>
      <c r="AA246" s="74">
        <f>ROUND(AA245+Y246,5)</f>
        <v>-100.94</v>
      </c>
    </row>
    <row r="247" spans="1:27" x14ac:dyDescent="0.25">
      <c r="A247" s="47"/>
      <c r="B247" s="47"/>
      <c r="C247" s="47"/>
      <c r="D247" s="47"/>
      <c r="E247" s="47" t="s">
        <v>516</v>
      </c>
      <c r="F247" s="47"/>
      <c r="G247" s="47"/>
      <c r="H247" s="47"/>
      <c r="I247" s="47"/>
      <c r="J247" s="47"/>
      <c r="K247" s="75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21">
        <f>ROUND(SUM(Y243:Y246),5)</f>
        <v>-100.94</v>
      </c>
      <c r="Z247" s="47"/>
      <c r="AA247" s="21">
        <f>AA246</f>
        <v>-100.94</v>
      </c>
    </row>
    <row r="248" spans="1:27" x14ac:dyDescent="0.25">
      <c r="A248" s="33"/>
      <c r="B248" s="33"/>
      <c r="C248" s="33"/>
      <c r="D248" s="33"/>
      <c r="E248" s="33" t="s">
        <v>372</v>
      </c>
      <c r="F248" s="33"/>
      <c r="G248" s="33"/>
      <c r="H248" s="33"/>
      <c r="I248" s="33"/>
      <c r="J248" s="33"/>
      <c r="K248" s="34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5"/>
      <c r="Z248" s="33"/>
      <c r="AA248" s="35"/>
    </row>
    <row r="249" spans="1:27" ht="15.75" thickBot="1" x14ac:dyDescent="0.3">
      <c r="A249" s="43"/>
      <c r="B249" s="43"/>
      <c r="C249" s="43"/>
      <c r="D249" s="43"/>
      <c r="E249" s="43"/>
      <c r="F249" s="43"/>
      <c r="G249" s="36"/>
      <c r="H249" s="36"/>
      <c r="I249" s="36" t="s">
        <v>546</v>
      </c>
      <c r="J249" s="36"/>
      <c r="K249" s="37">
        <v>44565</v>
      </c>
      <c r="L249" s="36"/>
      <c r="M249" s="36" t="s">
        <v>574</v>
      </c>
      <c r="N249" s="36"/>
      <c r="O249" s="36" t="s">
        <v>232</v>
      </c>
      <c r="P249" s="36"/>
      <c r="Q249" s="36" t="s">
        <v>673</v>
      </c>
      <c r="R249" s="36"/>
      <c r="S249" s="36" t="s">
        <v>279</v>
      </c>
      <c r="T249" s="36"/>
      <c r="U249" s="73"/>
      <c r="V249" s="36"/>
      <c r="W249" s="36" t="s">
        <v>22</v>
      </c>
      <c r="X249" s="36"/>
      <c r="Y249" s="74">
        <v>-329.87</v>
      </c>
      <c r="Z249" s="36"/>
      <c r="AA249" s="74">
        <f>ROUND(AA248+Y249,5)</f>
        <v>-329.87</v>
      </c>
    </row>
    <row r="250" spans="1:27" x14ac:dyDescent="0.25">
      <c r="A250" s="47"/>
      <c r="B250" s="47"/>
      <c r="C250" s="47"/>
      <c r="D250" s="47"/>
      <c r="E250" s="47" t="s">
        <v>517</v>
      </c>
      <c r="F250" s="47"/>
      <c r="G250" s="47"/>
      <c r="H250" s="47"/>
      <c r="I250" s="47"/>
      <c r="J250" s="47"/>
      <c r="K250" s="75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21">
        <f>ROUND(SUM(Y248:Y249),5)</f>
        <v>-329.87</v>
      </c>
      <c r="Z250" s="47"/>
      <c r="AA250" s="21">
        <f>AA249</f>
        <v>-329.87</v>
      </c>
    </row>
    <row r="251" spans="1:27" x14ac:dyDescent="0.25">
      <c r="A251" s="33"/>
      <c r="B251" s="33"/>
      <c r="C251" s="33"/>
      <c r="D251" s="33"/>
      <c r="E251" s="33" t="s">
        <v>373</v>
      </c>
      <c r="F251" s="33"/>
      <c r="G251" s="33"/>
      <c r="H251" s="33"/>
      <c r="I251" s="33"/>
      <c r="J251" s="33"/>
      <c r="K251" s="34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5"/>
      <c r="Z251" s="33"/>
      <c r="AA251" s="35"/>
    </row>
    <row r="252" spans="1:27" ht="15.75" thickBot="1" x14ac:dyDescent="0.3">
      <c r="A252" s="43"/>
      <c r="B252" s="43"/>
      <c r="C252" s="43"/>
      <c r="D252" s="43"/>
      <c r="E252" s="43"/>
      <c r="F252" s="43"/>
      <c r="G252" s="36"/>
      <c r="H252" s="36"/>
      <c r="I252" s="36" t="s">
        <v>546</v>
      </c>
      <c r="J252" s="36"/>
      <c r="K252" s="37">
        <v>44565</v>
      </c>
      <c r="L252" s="36"/>
      <c r="M252" s="36" t="s">
        <v>575</v>
      </c>
      <c r="N252" s="36"/>
      <c r="O252" s="36" t="s">
        <v>232</v>
      </c>
      <c r="P252" s="36"/>
      <c r="Q252" s="36" t="s">
        <v>674</v>
      </c>
      <c r="R252" s="36"/>
      <c r="S252" s="36" t="s">
        <v>279</v>
      </c>
      <c r="T252" s="36"/>
      <c r="U252" s="73"/>
      <c r="V252" s="36"/>
      <c r="W252" s="36" t="s">
        <v>22</v>
      </c>
      <c r="X252" s="36"/>
      <c r="Y252" s="74">
        <v>-79.69</v>
      </c>
      <c r="Z252" s="36"/>
      <c r="AA252" s="74">
        <f>ROUND(AA251+Y252,5)</f>
        <v>-79.69</v>
      </c>
    </row>
    <row r="253" spans="1:27" x14ac:dyDescent="0.25">
      <c r="A253" s="47"/>
      <c r="B253" s="47"/>
      <c r="C253" s="47"/>
      <c r="D253" s="47"/>
      <c r="E253" s="47" t="s">
        <v>518</v>
      </c>
      <c r="F253" s="47"/>
      <c r="G253" s="47"/>
      <c r="H253" s="47"/>
      <c r="I253" s="47"/>
      <c r="J253" s="47"/>
      <c r="K253" s="75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21">
        <f>ROUND(SUM(Y251:Y252),5)</f>
        <v>-79.69</v>
      </c>
      <c r="Z253" s="47"/>
      <c r="AA253" s="21">
        <f>AA252</f>
        <v>-79.69</v>
      </c>
    </row>
    <row r="254" spans="1:27" x14ac:dyDescent="0.25">
      <c r="A254" s="33"/>
      <c r="B254" s="33"/>
      <c r="C254" s="33"/>
      <c r="D254" s="33"/>
      <c r="E254" s="33" t="s">
        <v>374</v>
      </c>
      <c r="F254" s="33"/>
      <c r="G254" s="33"/>
      <c r="H254" s="33"/>
      <c r="I254" s="33"/>
      <c r="J254" s="33"/>
      <c r="K254" s="34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5"/>
      <c r="Z254" s="33"/>
      <c r="AA254" s="35"/>
    </row>
    <row r="255" spans="1:27" ht="15.75" thickBot="1" x14ac:dyDescent="0.3">
      <c r="A255" s="43"/>
      <c r="B255" s="43"/>
      <c r="C255" s="43"/>
      <c r="D255" s="43"/>
      <c r="E255" s="43"/>
      <c r="F255" s="43"/>
      <c r="G255" s="36"/>
      <c r="H255" s="36"/>
      <c r="I255" s="36" t="s">
        <v>546</v>
      </c>
      <c r="J255" s="36"/>
      <c r="K255" s="37">
        <v>44565</v>
      </c>
      <c r="L255" s="36"/>
      <c r="M255" s="36" t="s">
        <v>576</v>
      </c>
      <c r="N255" s="36"/>
      <c r="O255" s="36" t="s">
        <v>232</v>
      </c>
      <c r="P255" s="36"/>
      <c r="Q255" s="36" t="s">
        <v>675</v>
      </c>
      <c r="R255" s="36"/>
      <c r="S255" s="36" t="s">
        <v>279</v>
      </c>
      <c r="T255" s="36"/>
      <c r="U255" s="73"/>
      <c r="V255" s="36"/>
      <c r="W255" s="36" t="s">
        <v>22</v>
      </c>
      <c r="X255" s="36"/>
      <c r="Y255" s="39">
        <v>-79.69</v>
      </c>
      <c r="Z255" s="36"/>
      <c r="AA255" s="39">
        <f>ROUND(AA254+Y255,5)</f>
        <v>-79.69</v>
      </c>
    </row>
    <row r="256" spans="1:27" ht="15.75" thickBot="1" x14ac:dyDescent="0.3">
      <c r="A256" s="47"/>
      <c r="B256" s="47"/>
      <c r="C256" s="47"/>
      <c r="D256" s="47"/>
      <c r="E256" s="47" t="s">
        <v>519</v>
      </c>
      <c r="F256" s="47"/>
      <c r="G256" s="47"/>
      <c r="H256" s="47"/>
      <c r="I256" s="47"/>
      <c r="J256" s="47"/>
      <c r="K256" s="75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23">
        <f>ROUND(SUM(Y254:Y255),5)</f>
        <v>-79.69</v>
      </c>
      <c r="Z256" s="47"/>
      <c r="AA256" s="23">
        <f>AA255</f>
        <v>-79.69</v>
      </c>
    </row>
    <row r="257" spans="1:27" x14ac:dyDescent="0.25">
      <c r="A257" s="47"/>
      <c r="B257" s="47"/>
      <c r="C257" s="47"/>
      <c r="D257" s="47" t="s">
        <v>375</v>
      </c>
      <c r="E257" s="47"/>
      <c r="F257" s="47"/>
      <c r="G257" s="47"/>
      <c r="H257" s="47"/>
      <c r="I257" s="47"/>
      <c r="J257" s="47"/>
      <c r="K257" s="75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21">
        <f>ROUND(Y242+Y247+Y250+Y253+Y256,5)</f>
        <v>-655.67</v>
      </c>
      <c r="Z257" s="47"/>
      <c r="AA257" s="21">
        <f>ROUND(AA242+AA247+AA250+AA253+AA256,5)</f>
        <v>-655.67</v>
      </c>
    </row>
    <row r="258" spans="1:27" x14ac:dyDescent="0.25">
      <c r="A258" s="33"/>
      <c r="B258" s="33"/>
      <c r="C258" s="33"/>
      <c r="D258" s="33" t="s">
        <v>376</v>
      </c>
      <c r="E258" s="33"/>
      <c r="F258" s="33"/>
      <c r="G258" s="33"/>
      <c r="H258" s="33"/>
      <c r="I258" s="33"/>
      <c r="J258" s="33"/>
      <c r="K258" s="34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5"/>
      <c r="Z258" s="33"/>
      <c r="AA258" s="35"/>
    </row>
    <row r="259" spans="1:27" x14ac:dyDescent="0.25">
      <c r="A259" s="33"/>
      <c r="B259" s="33"/>
      <c r="C259" s="33"/>
      <c r="D259" s="33"/>
      <c r="E259" s="33" t="s">
        <v>377</v>
      </c>
      <c r="F259" s="33"/>
      <c r="G259" s="33"/>
      <c r="H259" s="33"/>
      <c r="I259" s="33"/>
      <c r="J259" s="33"/>
      <c r="K259" s="34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5"/>
      <c r="Z259" s="33"/>
      <c r="AA259" s="35"/>
    </row>
    <row r="260" spans="1:27" ht="15.75" thickBot="1" x14ac:dyDescent="0.3">
      <c r="A260" s="43"/>
      <c r="B260" s="43"/>
      <c r="C260" s="43"/>
      <c r="D260" s="43"/>
      <c r="E260" s="43"/>
      <c r="F260" s="43"/>
      <c r="G260" s="36"/>
      <c r="H260" s="36"/>
      <c r="I260" s="36" t="s">
        <v>545</v>
      </c>
      <c r="J260" s="36"/>
      <c r="K260" s="37">
        <v>44586</v>
      </c>
      <c r="L260" s="36"/>
      <c r="M260" s="36"/>
      <c r="N260" s="36"/>
      <c r="O260" s="36" t="s">
        <v>618</v>
      </c>
      <c r="P260" s="36"/>
      <c r="Q260" s="36"/>
      <c r="R260" s="36"/>
      <c r="S260" s="36" t="s">
        <v>279</v>
      </c>
      <c r="T260" s="36"/>
      <c r="U260" s="73"/>
      <c r="V260" s="36"/>
      <c r="W260" s="36" t="s">
        <v>71</v>
      </c>
      <c r="X260" s="36"/>
      <c r="Y260" s="74">
        <v>-78.989999999999995</v>
      </c>
      <c r="Z260" s="36"/>
      <c r="AA260" s="74">
        <f>ROUND(AA259+Y260,5)</f>
        <v>-78.989999999999995</v>
      </c>
    </row>
    <row r="261" spans="1:27" x14ac:dyDescent="0.25">
      <c r="A261" s="47"/>
      <c r="B261" s="47"/>
      <c r="C261" s="47"/>
      <c r="D261" s="47"/>
      <c r="E261" s="47" t="s">
        <v>520</v>
      </c>
      <c r="F261" s="47"/>
      <c r="G261" s="47"/>
      <c r="H261" s="47"/>
      <c r="I261" s="47"/>
      <c r="J261" s="47"/>
      <c r="K261" s="75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21">
        <f>ROUND(SUM(Y259:Y260),5)</f>
        <v>-78.989999999999995</v>
      </c>
      <c r="Z261" s="47"/>
      <c r="AA261" s="21">
        <f>AA260</f>
        <v>-78.989999999999995</v>
      </c>
    </row>
    <row r="262" spans="1:27" x14ac:dyDescent="0.25">
      <c r="A262" s="33"/>
      <c r="B262" s="33"/>
      <c r="C262" s="33"/>
      <c r="D262" s="33"/>
      <c r="E262" s="33" t="s">
        <v>378</v>
      </c>
      <c r="F262" s="33"/>
      <c r="G262" s="33"/>
      <c r="H262" s="33"/>
      <c r="I262" s="33"/>
      <c r="J262" s="33"/>
      <c r="K262" s="34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5"/>
      <c r="Z262" s="33"/>
      <c r="AA262" s="35"/>
    </row>
    <row r="263" spans="1:27" x14ac:dyDescent="0.25">
      <c r="A263" s="33"/>
      <c r="B263" s="33"/>
      <c r="C263" s="33"/>
      <c r="D263" s="33"/>
      <c r="E263" s="33"/>
      <c r="F263" s="33" t="s">
        <v>379</v>
      </c>
      <c r="G263" s="33"/>
      <c r="H263" s="33"/>
      <c r="I263" s="33"/>
      <c r="J263" s="33"/>
      <c r="K263" s="34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5"/>
      <c r="Z263" s="33"/>
      <c r="AA263" s="35"/>
    </row>
    <row r="264" spans="1:27" ht="15.75" thickBot="1" x14ac:dyDescent="0.3">
      <c r="A264" s="43"/>
      <c r="B264" s="43"/>
      <c r="C264" s="43"/>
      <c r="D264" s="43"/>
      <c r="E264" s="43"/>
      <c r="F264" s="43"/>
      <c r="G264" s="36"/>
      <c r="H264" s="36"/>
      <c r="I264" s="36" t="s">
        <v>546</v>
      </c>
      <c r="J264" s="36"/>
      <c r="K264" s="37">
        <v>44589</v>
      </c>
      <c r="L264" s="36"/>
      <c r="M264" s="36" t="s">
        <v>577</v>
      </c>
      <c r="N264" s="36"/>
      <c r="O264" s="36" t="s">
        <v>198</v>
      </c>
      <c r="P264" s="36"/>
      <c r="Q264" s="36" t="s">
        <v>255</v>
      </c>
      <c r="R264" s="36"/>
      <c r="S264" s="36" t="s">
        <v>279</v>
      </c>
      <c r="T264" s="36"/>
      <c r="U264" s="73"/>
      <c r="V264" s="36"/>
      <c r="W264" s="36" t="s">
        <v>22</v>
      </c>
      <c r="X264" s="36"/>
      <c r="Y264" s="74">
        <v>-1554.76</v>
      </c>
      <c r="Z264" s="36"/>
      <c r="AA264" s="74">
        <f>ROUND(AA263+Y264,5)</f>
        <v>-1554.76</v>
      </c>
    </row>
    <row r="265" spans="1:27" x14ac:dyDescent="0.25">
      <c r="A265" s="47"/>
      <c r="B265" s="47"/>
      <c r="C265" s="47"/>
      <c r="D265" s="47"/>
      <c r="E265" s="47"/>
      <c r="F265" s="47" t="s">
        <v>521</v>
      </c>
      <c r="G265" s="47"/>
      <c r="H265" s="47"/>
      <c r="I265" s="47"/>
      <c r="J265" s="47"/>
      <c r="K265" s="75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21">
        <f>ROUND(SUM(Y263:Y264),5)</f>
        <v>-1554.76</v>
      </c>
      <c r="Z265" s="47"/>
      <c r="AA265" s="21">
        <f>AA264</f>
        <v>-1554.76</v>
      </c>
    </row>
    <row r="266" spans="1:27" x14ac:dyDescent="0.25">
      <c r="A266" s="33"/>
      <c r="B266" s="33"/>
      <c r="C266" s="33"/>
      <c r="D266" s="33"/>
      <c r="E266" s="33"/>
      <c r="F266" s="33" t="s">
        <v>380</v>
      </c>
      <c r="G266" s="33"/>
      <c r="H266" s="33"/>
      <c r="I266" s="33"/>
      <c r="J266" s="33"/>
      <c r="K266" s="34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5"/>
      <c r="Z266" s="33"/>
      <c r="AA266" s="35"/>
    </row>
    <row r="267" spans="1:27" x14ac:dyDescent="0.25">
      <c r="A267" s="36"/>
      <c r="B267" s="36"/>
      <c r="C267" s="36"/>
      <c r="D267" s="36"/>
      <c r="E267" s="36"/>
      <c r="F267" s="36"/>
      <c r="G267" s="36"/>
      <c r="H267" s="36"/>
      <c r="I267" s="36" t="s">
        <v>546</v>
      </c>
      <c r="J267" s="36"/>
      <c r="K267" s="37">
        <v>44587</v>
      </c>
      <c r="L267" s="36"/>
      <c r="M267" s="36" t="s">
        <v>578</v>
      </c>
      <c r="N267" s="36"/>
      <c r="O267" s="36" t="s">
        <v>236</v>
      </c>
      <c r="P267" s="36"/>
      <c r="Q267" s="36" t="s">
        <v>676</v>
      </c>
      <c r="R267" s="36"/>
      <c r="S267" s="36" t="s">
        <v>279</v>
      </c>
      <c r="T267" s="36"/>
      <c r="U267" s="73"/>
      <c r="V267" s="36"/>
      <c r="W267" s="36" t="s">
        <v>22</v>
      </c>
      <c r="X267" s="36"/>
      <c r="Y267" s="38">
        <v>-616.26</v>
      </c>
      <c r="Z267" s="36"/>
      <c r="AA267" s="38">
        <f>ROUND(AA266+Y267,5)</f>
        <v>-616.26</v>
      </c>
    </row>
    <row r="268" spans="1:27" ht="15.75" thickBot="1" x14ac:dyDescent="0.3">
      <c r="A268" s="36"/>
      <c r="B268" s="36"/>
      <c r="C268" s="36"/>
      <c r="D268" s="36"/>
      <c r="E268" s="36"/>
      <c r="F268" s="36"/>
      <c r="G268" s="36"/>
      <c r="H268" s="36"/>
      <c r="I268" s="36" t="s">
        <v>546</v>
      </c>
      <c r="J268" s="36"/>
      <c r="K268" s="37">
        <v>44589</v>
      </c>
      <c r="L268" s="36"/>
      <c r="M268" s="36" t="s">
        <v>577</v>
      </c>
      <c r="N268" s="36"/>
      <c r="O268" s="36" t="s">
        <v>198</v>
      </c>
      <c r="P268" s="36"/>
      <c r="Q268" s="36" t="s">
        <v>255</v>
      </c>
      <c r="R268" s="36"/>
      <c r="S268" s="36" t="s">
        <v>279</v>
      </c>
      <c r="T268" s="36"/>
      <c r="U268" s="73"/>
      <c r="V268" s="36"/>
      <c r="W268" s="36" t="s">
        <v>22</v>
      </c>
      <c r="X268" s="36"/>
      <c r="Y268" s="74">
        <v>-22.91</v>
      </c>
      <c r="Z268" s="36"/>
      <c r="AA268" s="74">
        <f>ROUND(AA267+Y268,5)</f>
        <v>-639.16999999999996</v>
      </c>
    </row>
    <row r="269" spans="1:27" x14ac:dyDescent="0.25">
      <c r="A269" s="47"/>
      <c r="B269" s="47"/>
      <c r="C269" s="47"/>
      <c r="D269" s="47"/>
      <c r="E269" s="47"/>
      <c r="F269" s="47" t="s">
        <v>522</v>
      </c>
      <c r="G269" s="47"/>
      <c r="H269" s="47"/>
      <c r="I269" s="47"/>
      <c r="J269" s="47"/>
      <c r="K269" s="75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21">
        <f>ROUND(SUM(Y266:Y268),5)</f>
        <v>-639.16999999999996</v>
      </c>
      <c r="Z269" s="47"/>
      <c r="AA269" s="21">
        <f>AA268</f>
        <v>-639.16999999999996</v>
      </c>
    </row>
    <row r="270" spans="1:27" x14ac:dyDescent="0.25">
      <c r="A270" s="33"/>
      <c r="B270" s="33"/>
      <c r="C270" s="33"/>
      <c r="D270" s="33"/>
      <c r="E270" s="33"/>
      <c r="F270" s="33" t="s">
        <v>381</v>
      </c>
      <c r="G270" s="33"/>
      <c r="H270" s="33"/>
      <c r="I270" s="33"/>
      <c r="J270" s="33"/>
      <c r="K270" s="34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5"/>
      <c r="Z270" s="33"/>
      <c r="AA270" s="35"/>
    </row>
    <row r="271" spans="1:27" x14ac:dyDescent="0.25">
      <c r="A271" s="36"/>
      <c r="B271" s="36"/>
      <c r="C271" s="36"/>
      <c r="D271" s="36"/>
      <c r="E271" s="36"/>
      <c r="F271" s="36"/>
      <c r="G271" s="36"/>
      <c r="H271" s="36"/>
      <c r="I271" s="36" t="s">
        <v>546</v>
      </c>
      <c r="J271" s="36"/>
      <c r="K271" s="37">
        <v>44578</v>
      </c>
      <c r="L271" s="36"/>
      <c r="M271" s="36" t="s">
        <v>579</v>
      </c>
      <c r="N271" s="36"/>
      <c r="O271" s="36" t="s">
        <v>236</v>
      </c>
      <c r="P271" s="36"/>
      <c r="Q271" s="36" t="s">
        <v>677</v>
      </c>
      <c r="R271" s="36"/>
      <c r="S271" s="36" t="s">
        <v>279</v>
      </c>
      <c r="T271" s="36"/>
      <c r="U271" s="73"/>
      <c r="V271" s="36"/>
      <c r="W271" s="36" t="s">
        <v>22</v>
      </c>
      <c r="X271" s="36"/>
      <c r="Y271" s="38">
        <v>-450</v>
      </c>
      <c r="Z271" s="36"/>
      <c r="AA271" s="38">
        <f>ROUND(AA270+Y271,5)</f>
        <v>-450</v>
      </c>
    </row>
    <row r="272" spans="1:27" ht="15.75" thickBot="1" x14ac:dyDescent="0.3">
      <c r="A272" s="36"/>
      <c r="B272" s="36"/>
      <c r="C272" s="36"/>
      <c r="D272" s="36"/>
      <c r="E272" s="36"/>
      <c r="F272" s="36"/>
      <c r="G272" s="36"/>
      <c r="H272" s="36"/>
      <c r="I272" s="36" t="s">
        <v>546</v>
      </c>
      <c r="J272" s="36"/>
      <c r="K272" s="37">
        <v>44589</v>
      </c>
      <c r="L272" s="36"/>
      <c r="M272" s="36" t="s">
        <v>577</v>
      </c>
      <c r="N272" s="36"/>
      <c r="O272" s="36" t="s">
        <v>198</v>
      </c>
      <c r="P272" s="36"/>
      <c r="Q272" s="36" t="s">
        <v>255</v>
      </c>
      <c r="R272" s="36"/>
      <c r="S272" s="36" t="s">
        <v>279</v>
      </c>
      <c r="T272" s="36"/>
      <c r="U272" s="73"/>
      <c r="V272" s="36"/>
      <c r="W272" s="36" t="s">
        <v>22</v>
      </c>
      <c r="X272" s="36"/>
      <c r="Y272" s="39">
        <v>-47.93</v>
      </c>
      <c r="Z272" s="36"/>
      <c r="AA272" s="39">
        <f>ROUND(AA271+Y272,5)</f>
        <v>-497.93</v>
      </c>
    </row>
    <row r="273" spans="1:27" ht="15.75" thickBot="1" x14ac:dyDescent="0.3">
      <c r="A273" s="47"/>
      <c r="B273" s="47"/>
      <c r="C273" s="47"/>
      <c r="D273" s="47"/>
      <c r="E273" s="47"/>
      <c r="F273" s="47" t="s">
        <v>523</v>
      </c>
      <c r="G273" s="47"/>
      <c r="H273" s="47"/>
      <c r="I273" s="47"/>
      <c r="J273" s="47"/>
      <c r="K273" s="75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23">
        <f>ROUND(SUM(Y270:Y272),5)</f>
        <v>-497.93</v>
      </c>
      <c r="Z273" s="47"/>
      <c r="AA273" s="23">
        <f>AA272</f>
        <v>-497.93</v>
      </c>
    </row>
    <row r="274" spans="1:27" x14ac:dyDescent="0.25">
      <c r="A274" s="47"/>
      <c r="B274" s="47"/>
      <c r="C274" s="47"/>
      <c r="D274" s="47"/>
      <c r="E274" s="47" t="s">
        <v>382</v>
      </c>
      <c r="F274" s="47"/>
      <c r="G274" s="47"/>
      <c r="H274" s="47"/>
      <c r="I274" s="47"/>
      <c r="J274" s="47"/>
      <c r="K274" s="75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21">
        <f>ROUND(Y265+Y269+Y273,5)</f>
        <v>-2691.86</v>
      </c>
      <c r="Z274" s="47"/>
      <c r="AA274" s="21">
        <f>ROUND(AA265+AA269+AA273,5)</f>
        <v>-2691.86</v>
      </c>
    </row>
    <row r="275" spans="1:27" x14ac:dyDescent="0.25">
      <c r="A275" s="33"/>
      <c r="B275" s="33"/>
      <c r="C275" s="33"/>
      <c r="D275" s="33"/>
      <c r="E275" s="33" t="s">
        <v>383</v>
      </c>
      <c r="F275" s="33"/>
      <c r="G275" s="33"/>
      <c r="H275" s="33"/>
      <c r="I275" s="33"/>
      <c r="J275" s="33"/>
      <c r="K275" s="34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5"/>
      <c r="Z275" s="33"/>
      <c r="AA275" s="35"/>
    </row>
    <row r="276" spans="1:27" x14ac:dyDescent="0.25">
      <c r="A276" s="36"/>
      <c r="B276" s="36"/>
      <c r="C276" s="36"/>
      <c r="D276" s="36"/>
      <c r="E276" s="36"/>
      <c r="F276" s="36"/>
      <c r="G276" s="36"/>
      <c r="H276" s="36"/>
      <c r="I276" s="36" t="s">
        <v>546</v>
      </c>
      <c r="J276" s="36"/>
      <c r="K276" s="37">
        <v>44592</v>
      </c>
      <c r="L276" s="36"/>
      <c r="M276" s="36" t="s">
        <v>562</v>
      </c>
      <c r="N276" s="36"/>
      <c r="O276" s="36" t="s">
        <v>227</v>
      </c>
      <c r="P276" s="36"/>
      <c r="Q276" s="36" t="s">
        <v>678</v>
      </c>
      <c r="R276" s="36"/>
      <c r="S276" s="36" t="s">
        <v>279</v>
      </c>
      <c r="T276" s="36"/>
      <c r="U276" s="73"/>
      <c r="V276" s="36"/>
      <c r="W276" s="36" t="s">
        <v>22</v>
      </c>
      <c r="X276" s="36"/>
      <c r="Y276" s="38">
        <v>-72.95</v>
      </c>
      <c r="Z276" s="36"/>
      <c r="AA276" s="38">
        <f>ROUND(AA275+Y276,5)</f>
        <v>-72.95</v>
      </c>
    </row>
    <row r="277" spans="1:27" ht="15.75" thickBot="1" x14ac:dyDescent="0.3">
      <c r="A277" s="36"/>
      <c r="B277" s="36"/>
      <c r="C277" s="36"/>
      <c r="D277" s="36"/>
      <c r="E277" s="36"/>
      <c r="F277" s="36"/>
      <c r="G277" s="36"/>
      <c r="H277" s="36"/>
      <c r="I277" s="36" t="s">
        <v>546</v>
      </c>
      <c r="J277" s="36"/>
      <c r="K277" s="37">
        <v>44592</v>
      </c>
      <c r="L277" s="36"/>
      <c r="M277" s="36" t="s">
        <v>562</v>
      </c>
      <c r="N277" s="36"/>
      <c r="O277" s="36" t="s">
        <v>227</v>
      </c>
      <c r="P277" s="36"/>
      <c r="Q277" s="36" t="s">
        <v>679</v>
      </c>
      <c r="R277" s="36"/>
      <c r="S277" s="36" t="s">
        <v>279</v>
      </c>
      <c r="T277" s="36"/>
      <c r="U277" s="73"/>
      <c r="V277" s="36"/>
      <c r="W277" s="36" t="s">
        <v>22</v>
      </c>
      <c r="X277" s="36"/>
      <c r="Y277" s="39">
        <v>-103.09</v>
      </c>
      <c r="Z277" s="36"/>
      <c r="AA277" s="39">
        <f>ROUND(AA276+Y277,5)</f>
        <v>-176.04</v>
      </c>
    </row>
    <row r="278" spans="1:27" ht="15.75" thickBot="1" x14ac:dyDescent="0.3">
      <c r="A278" s="47"/>
      <c r="B278" s="47"/>
      <c r="C278" s="47"/>
      <c r="D278" s="47"/>
      <c r="E278" s="47" t="s">
        <v>524</v>
      </c>
      <c r="F278" s="47"/>
      <c r="G278" s="47"/>
      <c r="H278" s="47"/>
      <c r="I278" s="47"/>
      <c r="J278" s="47"/>
      <c r="K278" s="75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23">
        <f>ROUND(SUM(Y275:Y277),5)</f>
        <v>-176.04</v>
      </c>
      <c r="Z278" s="47"/>
      <c r="AA278" s="23">
        <f>AA277</f>
        <v>-176.04</v>
      </c>
    </row>
    <row r="279" spans="1:27" x14ac:dyDescent="0.25">
      <c r="A279" s="47"/>
      <c r="B279" s="47"/>
      <c r="C279" s="47"/>
      <c r="D279" s="47" t="s">
        <v>384</v>
      </c>
      <c r="E279" s="47"/>
      <c r="F279" s="47"/>
      <c r="G279" s="47"/>
      <c r="H279" s="47"/>
      <c r="I279" s="47"/>
      <c r="J279" s="47"/>
      <c r="K279" s="75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21">
        <f>ROUND(Y261+Y274+Y278,5)</f>
        <v>-2946.89</v>
      </c>
      <c r="Z279" s="47"/>
      <c r="AA279" s="21">
        <f>ROUND(AA261+AA274+AA278,5)</f>
        <v>-2946.89</v>
      </c>
    </row>
    <row r="280" spans="1:27" x14ac:dyDescent="0.25">
      <c r="A280" s="33"/>
      <c r="B280" s="33"/>
      <c r="C280" s="33"/>
      <c r="D280" s="33" t="s">
        <v>385</v>
      </c>
      <c r="E280" s="33"/>
      <c r="F280" s="33"/>
      <c r="G280" s="33"/>
      <c r="H280" s="33"/>
      <c r="I280" s="33"/>
      <c r="J280" s="33"/>
      <c r="K280" s="34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5"/>
      <c r="Z280" s="33"/>
      <c r="AA280" s="35"/>
    </row>
    <row r="281" spans="1:27" x14ac:dyDescent="0.25">
      <c r="A281" s="36"/>
      <c r="B281" s="36"/>
      <c r="C281" s="36"/>
      <c r="D281" s="36"/>
      <c r="E281" s="36"/>
      <c r="F281" s="36"/>
      <c r="G281" s="36"/>
      <c r="H281" s="36"/>
      <c r="I281" s="36" t="s">
        <v>546</v>
      </c>
      <c r="J281" s="36"/>
      <c r="K281" s="37">
        <v>44565</v>
      </c>
      <c r="L281" s="36"/>
      <c r="M281" s="36" t="s">
        <v>580</v>
      </c>
      <c r="N281" s="36"/>
      <c r="O281" s="36" t="s">
        <v>234</v>
      </c>
      <c r="P281" s="36"/>
      <c r="Q281" s="36"/>
      <c r="R281" s="36"/>
      <c r="S281" s="36" t="s">
        <v>279</v>
      </c>
      <c r="T281" s="36"/>
      <c r="U281" s="73"/>
      <c r="V281" s="36"/>
      <c r="W281" s="36" t="s">
        <v>22</v>
      </c>
      <c r="X281" s="36"/>
      <c r="Y281" s="38">
        <v>-87.5</v>
      </c>
      <c r="Z281" s="36"/>
      <c r="AA281" s="38">
        <f>ROUND(AA280+Y281,5)</f>
        <v>-87.5</v>
      </c>
    </row>
    <row r="282" spans="1:27" ht="15.75" thickBot="1" x14ac:dyDescent="0.3">
      <c r="A282" s="36"/>
      <c r="B282" s="36"/>
      <c r="C282" s="36"/>
      <c r="D282" s="36"/>
      <c r="E282" s="36"/>
      <c r="F282" s="36"/>
      <c r="G282" s="36"/>
      <c r="H282" s="36"/>
      <c r="I282" s="36" t="s">
        <v>546</v>
      </c>
      <c r="J282" s="36"/>
      <c r="K282" s="37">
        <v>44565</v>
      </c>
      <c r="L282" s="36"/>
      <c r="M282" s="36" t="s">
        <v>581</v>
      </c>
      <c r="N282" s="36"/>
      <c r="O282" s="36" t="s">
        <v>234</v>
      </c>
      <c r="P282" s="36"/>
      <c r="Q282" s="36"/>
      <c r="R282" s="36"/>
      <c r="S282" s="36" t="s">
        <v>279</v>
      </c>
      <c r="T282" s="36"/>
      <c r="U282" s="73"/>
      <c r="V282" s="36"/>
      <c r="W282" s="36" t="s">
        <v>22</v>
      </c>
      <c r="X282" s="36"/>
      <c r="Y282" s="39">
        <v>-8</v>
      </c>
      <c r="Z282" s="36"/>
      <c r="AA282" s="39">
        <f>ROUND(AA281+Y282,5)</f>
        <v>-95.5</v>
      </c>
    </row>
    <row r="283" spans="1:27" ht="15.75" thickBot="1" x14ac:dyDescent="0.3">
      <c r="A283" s="47"/>
      <c r="B283" s="47"/>
      <c r="C283" s="47"/>
      <c r="D283" s="47" t="s">
        <v>525</v>
      </c>
      <c r="E283" s="47"/>
      <c r="F283" s="47"/>
      <c r="G283" s="47"/>
      <c r="H283" s="47"/>
      <c r="I283" s="47"/>
      <c r="J283" s="47"/>
      <c r="K283" s="75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24">
        <f>ROUND(SUM(Y280:Y282),5)</f>
        <v>-95.5</v>
      </c>
      <c r="Z283" s="47"/>
      <c r="AA283" s="24">
        <f>AA282</f>
        <v>-95.5</v>
      </c>
    </row>
    <row r="284" spans="1:27" ht="15.75" thickBot="1" x14ac:dyDescent="0.3">
      <c r="A284" s="47"/>
      <c r="B284" s="47"/>
      <c r="C284" s="47" t="s">
        <v>386</v>
      </c>
      <c r="D284" s="47"/>
      <c r="E284" s="47"/>
      <c r="F284" s="47"/>
      <c r="G284" s="47"/>
      <c r="H284" s="47"/>
      <c r="I284" s="47"/>
      <c r="J284" s="47"/>
      <c r="K284" s="75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23">
        <f>ROUND(Y229+Y257+Y279+Y283,5)</f>
        <v>-5584.05</v>
      </c>
      <c r="Z284" s="47"/>
      <c r="AA284" s="23">
        <f>ROUND(AA229+AA257+AA279+AA283,5)</f>
        <v>-5584.05</v>
      </c>
    </row>
    <row r="285" spans="1:27" x14ac:dyDescent="0.25">
      <c r="A285" s="47"/>
      <c r="B285" s="47" t="s">
        <v>387</v>
      </c>
      <c r="C285" s="47"/>
      <c r="D285" s="47"/>
      <c r="E285" s="47"/>
      <c r="F285" s="47"/>
      <c r="G285" s="47"/>
      <c r="H285" s="47"/>
      <c r="I285" s="47"/>
      <c r="J285" s="47"/>
      <c r="K285" s="75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21">
        <f>ROUND(Y64+Y80+Y85+Y96+Y105+Y212+Y217+Y284,5)</f>
        <v>-84498.13</v>
      </c>
      <c r="Z285" s="47"/>
      <c r="AA285" s="21">
        <f>ROUND(AA64+AA80+AA85+AA96+AA105+AA212+AA217+AA284,5)</f>
        <v>-84498.13</v>
      </c>
    </row>
    <row r="286" spans="1:27" x14ac:dyDescent="0.25">
      <c r="A286" s="33"/>
      <c r="B286" s="33" t="s">
        <v>392</v>
      </c>
      <c r="C286" s="33"/>
      <c r="D286" s="33"/>
      <c r="E286" s="33"/>
      <c r="F286" s="33"/>
      <c r="G286" s="33"/>
      <c r="H286" s="33"/>
      <c r="I286" s="33"/>
      <c r="J286" s="33"/>
      <c r="K286" s="34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5"/>
      <c r="Z286" s="33"/>
      <c r="AA286" s="35"/>
    </row>
    <row r="287" spans="1:27" x14ac:dyDescent="0.25">
      <c r="A287" s="33"/>
      <c r="B287" s="33"/>
      <c r="C287" s="33" t="s">
        <v>394</v>
      </c>
      <c r="D287" s="33"/>
      <c r="E287" s="33"/>
      <c r="F287" s="33"/>
      <c r="G287" s="33"/>
      <c r="H287" s="33"/>
      <c r="I287" s="33"/>
      <c r="J287" s="33"/>
      <c r="K287" s="34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5"/>
      <c r="Z287" s="33"/>
      <c r="AA287" s="35"/>
    </row>
    <row r="288" spans="1:27" x14ac:dyDescent="0.25">
      <c r="A288" s="36"/>
      <c r="B288" s="36"/>
      <c r="C288" s="36"/>
      <c r="D288" s="36"/>
      <c r="E288" s="36"/>
      <c r="F288" s="36"/>
      <c r="G288" s="36"/>
      <c r="H288" s="36"/>
      <c r="I288" s="36" t="s">
        <v>546</v>
      </c>
      <c r="J288" s="36"/>
      <c r="K288" s="37">
        <v>44573</v>
      </c>
      <c r="L288" s="36"/>
      <c r="M288" s="36" t="s">
        <v>582</v>
      </c>
      <c r="N288" s="36"/>
      <c r="O288" s="36" t="s">
        <v>230</v>
      </c>
      <c r="P288" s="36"/>
      <c r="Q288" s="36"/>
      <c r="R288" s="36"/>
      <c r="S288" s="36" t="s">
        <v>279</v>
      </c>
      <c r="T288" s="36"/>
      <c r="U288" s="73"/>
      <c r="V288" s="36"/>
      <c r="W288" s="36" t="s">
        <v>22</v>
      </c>
      <c r="X288" s="36"/>
      <c r="Y288" s="38">
        <v>-213.25</v>
      </c>
      <c r="Z288" s="36"/>
      <c r="AA288" s="38">
        <f>ROUND(AA287+Y288,5)</f>
        <v>-213.25</v>
      </c>
    </row>
    <row r="289" spans="1:27" x14ac:dyDescent="0.25">
      <c r="A289" s="36"/>
      <c r="B289" s="36"/>
      <c r="C289" s="36"/>
      <c r="D289" s="36"/>
      <c r="E289" s="36"/>
      <c r="F289" s="36"/>
      <c r="G289" s="36"/>
      <c r="H289" s="36"/>
      <c r="I289" s="36" t="s">
        <v>546</v>
      </c>
      <c r="J289" s="36"/>
      <c r="K289" s="37">
        <v>44579</v>
      </c>
      <c r="L289" s="36"/>
      <c r="M289" s="36" t="s">
        <v>583</v>
      </c>
      <c r="N289" s="36"/>
      <c r="O289" s="36" t="s">
        <v>230</v>
      </c>
      <c r="P289" s="36"/>
      <c r="Q289" s="36"/>
      <c r="R289" s="36"/>
      <c r="S289" s="36" t="s">
        <v>279</v>
      </c>
      <c r="T289" s="36"/>
      <c r="U289" s="73"/>
      <c r="V289" s="36"/>
      <c r="W289" s="36" t="s">
        <v>22</v>
      </c>
      <c r="X289" s="36"/>
      <c r="Y289" s="38">
        <v>-93.95</v>
      </c>
      <c r="Z289" s="36"/>
      <c r="AA289" s="38">
        <f>ROUND(AA288+Y289,5)</f>
        <v>-307.2</v>
      </c>
    </row>
    <row r="290" spans="1:27" x14ac:dyDescent="0.25">
      <c r="A290" s="36"/>
      <c r="B290" s="36"/>
      <c r="C290" s="36"/>
      <c r="D290" s="36"/>
      <c r="E290" s="36"/>
      <c r="F290" s="36"/>
      <c r="G290" s="36"/>
      <c r="H290" s="36"/>
      <c r="I290" s="36" t="s">
        <v>546</v>
      </c>
      <c r="J290" s="36"/>
      <c r="K290" s="37">
        <v>44580</v>
      </c>
      <c r="L290" s="36"/>
      <c r="M290" s="36" t="s">
        <v>584</v>
      </c>
      <c r="N290" s="36"/>
      <c r="O290" s="36" t="s">
        <v>230</v>
      </c>
      <c r="P290" s="36"/>
      <c r="Q290" s="36"/>
      <c r="R290" s="36"/>
      <c r="S290" s="36" t="s">
        <v>279</v>
      </c>
      <c r="T290" s="36"/>
      <c r="U290" s="73"/>
      <c r="V290" s="36"/>
      <c r="W290" s="36" t="s">
        <v>22</v>
      </c>
      <c r="X290" s="36"/>
      <c r="Y290" s="38">
        <v>-72.73</v>
      </c>
      <c r="Z290" s="36"/>
      <c r="AA290" s="38">
        <f>ROUND(AA289+Y290,5)</f>
        <v>-379.93</v>
      </c>
    </row>
    <row r="291" spans="1:27" x14ac:dyDescent="0.25">
      <c r="A291" s="36"/>
      <c r="B291" s="36"/>
      <c r="C291" s="36"/>
      <c r="D291" s="36"/>
      <c r="E291" s="36"/>
      <c r="F291" s="36"/>
      <c r="G291" s="36"/>
      <c r="H291" s="36"/>
      <c r="I291" s="36" t="s">
        <v>546</v>
      </c>
      <c r="J291" s="36"/>
      <c r="K291" s="37">
        <v>44589</v>
      </c>
      <c r="L291" s="36"/>
      <c r="M291" s="36" t="s">
        <v>585</v>
      </c>
      <c r="N291" s="36"/>
      <c r="O291" s="36" t="s">
        <v>230</v>
      </c>
      <c r="P291" s="36"/>
      <c r="Q291" s="36"/>
      <c r="R291" s="36"/>
      <c r="S291" s="36" t="s">
        <v>279</v>
      </c>
      <c r="T291" s="36"/>
      <c r="U291" s="73"/>
      <c r="V291" s="36"/>
      <c r="W291" s="36" t="s">
        <v>22</v>
      </c>
      <c r="X291" s="36"/>
      <c r="Y291" s="38">
        <v>-68.53</v>
      </c>
      <c r="Z291" s="36"/>
      <c r="AA291" s="38">
        <f>ROUND(AA290+Y291,5)</f>
        <v>-448.46</v>
      </c>
    </row>
    <row r="292" spans="1:27" ht="15.75" thickBot="1" x14ac:dyDescent="0.3">
      <c r="A292" s="36"/>
      <c r="B292" s="36"/>
      <c r="C292" s="36"/>
      <c r="D292" s="36"/>
      <c r="E292" s="36"/>
      <c r="F292" s="36"/>
      <c r="G292" s="36"/>
      <c r="H292" s="36"/>
      <c r="I292" s="36" t="s">
        <v>546</v>
      </c>
      <c r="J292" s="36"/>
      <c r="K292" s="37">
        <v>44589</v>
      </c>
      <c r="L292" s="36"/>
      <c r="M292" s="36" t="s">
        <v>586</v>
      </c>
      <c r="N292" s="36"/>
      <c r="O292" s="36" t="s">
        <v>230</v>
      </c>
      <c r="P292" s="36"/>
      <c r="Q292" s="36"/>
      <c r="R292" s="36"/>
      <c r="S292" s="36" t="s">
        <v>279</v>
      </c>
      <c r="T292" s="36"/>
      <c r="U292" s="73"/>
      <c r="V292" s="36"/>
      <c r="W292" s="36" t="s">
        <v>22</v>
      </c>
      <c r="X292" s="36"/>
      <c r="Y292" s="74">
        <v>-48.54</v>
      </c>
      <c r="Z292" s="36"/>
      <c r="AA292" s="74">
        <f>ROUND(AA291+Y292,5)</f>
        <v>-497</v>
      </c>
    </row>
    <row r="293" spans="1:27" x14ac:dyDescent="0.25">
      <c r="A293" s="47"/>
      <c r="B293" s="47"/>
      <c r="C293" s="47" t="s">
        <v>526</v>
      </c>
      <c r="D293" s="47"/>
      <c r="E293" s="47"/>
      <c r="F293" s="47"/>
      <c r="G293" s="47"/>
      <c r="H293" s="47"/>
      <c r="I293" s="47"/>
      <c r="J293" s="47"/>
      <c r="K293" s="75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21">
        <f>ROUND(SUM(Y287:Y292),5)</f>
        <v>-497</v>
      </c>
      <c r="Z293" s="47"/>
      <c r="AA293" s="21">
        <f>AA292</f>
        <v>-497</v>
      </c>
    </row>
    <row r="294" spans="1:27" x14ac:dyDescent="0.25">
      <c r="A294" s="33"/>
      <c r="B294" s="33"/>
      <c r="C294" s="33" t="s">
        <v>395</v>
      </c>
      <c r="D294" s="33"/>
      <c r="E294" s="33"/>
      <c r="F294" s="33"/>
      <c r="G294" s="33"/>
      <c r="H294" s="33"/>
      <c r="I294" s="33"/>
      <c r="J294" s="33"/>
      <c r="K294" s="34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5"/>
      <c r="Z294" s="33"/>
      <c r="AA294" s="35"/>
    </row>
    <row r="295" spans="1:27" ht="15.75" thickBot="1" x14ac:dyDescent="0.3">
      <c r="A295" s="43"/>
      <c r="B295" s="43"/>
      <c r="C295" s="43"/>
      <c r="D295" s="43"/>
      <c r="E295" s="43"/>
      <c r="F295" s="43"/>
      <c r="G295" s="36"/>
      <c r="H295" s="36"/>
      <c r="I295" s="36" t="s">
        <v>546</v>
      </c>
      <c r="J295" s="36"/>
      <c r="K295" s="37">
        <v>44571</v>
      </c>
      <c r="L295" s="36"/>
      <c r="M295" s="36" t="s">
        <v>587</v>
      </c>
      <c r="N295" s="36"/>
      <c r="O295" s="36" t="s">
        <v>226</v>
      </c>
      <c r="P295" s="36"/>
      <c r="Q295" s="36"/>
      <c r="R295" s="36"/>
      <c r="S295" s="36" t="s">
        <v>279</v>
      </c>
      <c r="T295" s="36"/>
      <c r="U295" s="73"/>
      <c r="V295" s="36"/>
      <c r="W295" s="36" t="s">
        <v>22</v>
      </c>
      <c r="X295" s="36"/>
      <c r="Y295" s="39">
        <v>-20.41</v>
      </c>
      <c r="Z295" s="36"/>
      <c r="AA295" s="39">
        <f>ROUND(AA294+Y295,5)</f>
        <v>-20.41</v>
      </c>
    </row>
    <row r="296" spans="1:27" ht="15.75" thickBot="1" x14ac:dyDescent="0.3">
      <c r="A296" s="47"/>
      <c r="B296" s="47"/>
      <c r="C296" s="47" t="s">
        <v>527</v>
      </c>
      <c r="D296" s="47"/>
      <c r="E296" s="47"/>
      <c r="F296" s="47"/>
      <c r="G296" s="47"/>
      <c r="H296" s="47"/>
      <c r="I296" s="47"/>
      <c r="J296" s="47"/>
      <c r="K296" s="75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23">
        <f>ROUND(SUM(Y294:Y295),5)</f>
        <v>-20.41</v>
      </c>
      <c r="Z296" s="47"/>
      <c r="AA296" s="23">
        <f>AA295</f>
        <v>-20.41</v>
      </c>
    </row>
    <row r="297" spans="1:27" x14ac:dyDescent="0.25">
      <c r="A297" s="47"/>
      <c r="B297" s="47" t="s">
        <v>397</v>
      </c>
      <c r="C297" s="47"/>
      <c r="D297" s="47"/>
      <c r="E297" s="47"/>
      <c r="F297" s="47"/>
      <c r="G297" s="47"/>
      <c r="H297" s="47"/>
      <c r="I297" s="47"/>
      <c r="J297" s="47"/>
      <c r="K297" s="75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21">
        <f>ROUND(Y293+Y296,5)</f>
        <v>-517.41</v>
      </c>
      <c r="Z297" s="47"/>
      <c r="AA297" s="21">
        <f>ROUND(AA293+AA296,5)</f>
        <v>-517.41</v>
      </c>
    </row>
    <row r="298" spans="1:27" x14ac:dyDescent="0.25">
      <c r="A298" s="33"/>
      <c r="B298" s="33" t="s">
        <v>398</v>
      </c>
      <c r="C298" s="33"/>
      <c r="D298" s="33"/>
      <c r="E298" s="33"/>
      <c r="F298" s="33"/>
      <c r="G298" s="33"/>
      <c r="H298" s="33"/>
      <c r="I298" s="33"/>
      <c r="J298" s="33"/>
      <c r="K298" s="34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5"/>
      <c r="Z298" s="33"/>
      <c r="AA298" s="35"/>
    </row>
    <row r="299" spans="1:27" x14ac:dyDescent="0.25">
      <c r="A299" s="33"/>
      <c r="B299" s="33"/>
      <c r="C299" s="33" t="s">
        <v>399</v>
      </c>
      <c r="D299" s="33"/>
      <c r="E299" s="33"/>
      <c r="F299" s="33"/>
      <c r="G299" s="33"/>
      <c r="H299" s="33"/>
      <c r="I299" s="33"/>
      <c r="J299" s="33"/>
      <c r="K299" s="34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5"/>
      <c r="Z299" s="33"/>
      <c r="AA299" s="35"/>
    </row>
    <row r="300" spans="1:27" x14ac:dyDescent="0.25">
      <c r="A300" s="33"/>
      <c r="B300" s="33"/>
      <c r="C300" s="33"/>
      <c r="D300" s="33" t="s">
        <v>55</v>
      </c>
      <c r="E300" s="33"/>
      <c r="F300" s="33"/>
      <c r="G300" s="33"/>
      <c r="H300" s="33"/>
      <c r="I300" s="33"/>
      <c r="J300" s="33"/>
      <c r="K300" s="34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5"/>
      <c r="Z300" s="33"/>
      <c r="AA300" s="35"/>
    </row>
    <row r="301" spans="1:27" ht="15.75" thickBot="1" x14ac:dyDescent="0.3">
      <c r="A301" s="43"/>
      <c r="B301" s="43"/>
      <c r="C301" s="43"/>
      <c r="D301" s="43"/>
      <c r="E301" s="43"/>
      <c r="F301" s="43"/>
      <c r="G301" s="36"/>
      <c r="H301" s="36"/>
      <c r="I301" s="36" t="s">
        <v>546</v>
      </c>
      <c r="J301" s="36"/>
      <c r="K301" s="37">
        <v>44579</v>
      </c>
      <c r="L301" s="36"/>
      <c r="M301" s="36" t="s">
        <v>588</v>
      </c>
      <c r="N301" s="36"/>
      <c r="O301" s="36" t="s">
        <v>218</v>
      </c>
      <c r="P301" s="36"/>
      <c r="Q301" s="36" t="s">
        <v>680</v>
      </c>
      <c r="R301" s="36"/>
      <c r="S301" s="36" t="s">
        <v>279</v>
      </c>
      <c r="T301" s="36"/>
      <c r="U301" s="73"/>
      <c r="V301" s="36"/>
      <c r="W301" s="36" t="s">
        <v>22</v>
      </c>
      <c r="X301" s="36"/>
      <c r="Y301" s="74">
        <v>-59</v>
      </c>
      <c r="Z301" s="36"/>
      <c r="AA301" s="74">
        <f>ROUND(AA300+Y301,5)</f>
        <v>-59</v>
      </c>
    </row>
    <row r="302" spans="1:27" x14ac:dyDescent="0.25">
      <c r="A302" s="47"/>
      <c r="B302" s="47"/>
      <c r="C302" s="47"/>
      <c r="D302" s="47" t="s">
        <v>528</v>
      </c>
      <c r="E302" s="47"/>
      <c r="F302" s="47"/>
      <c r="G302" s="47"/>
      <c r="H302" s="47"/>
      <c r="I302" s="47"/>
      <c r="J302" s="47"/>
      <c r="K302" s="75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21">
        <f>ROUND(SUM(Y300:Y301),5)</f>
        <v>-59</v>
      </c>
      <c r="Z302" s="47"/>
      <c r="AA302" s="21">
        <f>AA301</f>
        <v>-59</v>
      </c>
    </row>
    <row r="303" spans="1:27" x14ac:dyDescent="0.25">
      <c r="A303" s="33"/>
      <c r="B303" s="33"/>
      <c r="C303" s="33"/>
      <c r="D303" s="33" t="s">
        <v>405</v>
      </c>
      <c r="E303" s="33"/>
      <c r="F303" s="33"/>
      <c r="G303" s="33"/>
      <c r="H303" s="33"/>
      <c r="I303" s="33"/>
      <c r="J303" s="33"/>
      <c r="K303" s="34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5"/>
      <c r="Z303" s="33"/>
      <c r="AA303" s="35"/>
    </row>
    <row r="304" spans="1:27" x14ac:dyDescent="0.25">
      <c r="A304" s="36"/>
      <c r="B304" s="36"/>
      <c r="C304" s="36"/>
      <c r="D304" s="36"/>
      <c r="E304" s="36"/>
      <c r="F304" s="36"/>
      <c r="G304" s="36"/>
      <c r="H304" s="36"/>
      <c r="I304" s="36" t="s">
        <v>546</v>
      </c>
      <c r="J304" s="36"/>
      <c r="K304" s="37">
        <v>44565</v>
      </c>
      <c r="L304" s="36"/>
      <c r="M304" s="36" t="s">
        <v>589</v>
      </c>
      <c r="N304" s="36"/>
      <c r="O304" s="36" t="s">
        <v>221</v>
      </c>
      <c r="P304" s="36"/>
      <c r="Q304" s="36" t="s">
        <v>681</v>
      </c>
      <c r="R304" s="36"/>
      <c r="S304" s="36" t="s">
        <v>279</v>
      </c>
      <c r="T304" s="36"/>
      <c r="U304" s="73"/>
      <c r="V304" s="36"/>
      <c r="W304" s="36" t="s">
        <v>22</v>
      </c>
      <c r="X304" s="36"/>
      <c r="Y304" s="38">
        <v>-168.3</v>
      </c>
      <c r="Z304" s="36"/>
      <c r="AA304" s="38">
        <f>ROUND(AA303+Y304,5)</f>
        <v>-168.3</v>
      </c>
    </row>
    <row r="305" spans="1:27" x14ac:dyDescent="0.25">
      <c r="A305" s="36"/>
      <c r="B305" s="36"/>
      <c r="C305" s="36"/>
      <c r="D305" s="36"/>
      <c r="E305" s="36"/>
      <c r="F305" s="36"/>
      <c r="G305" s="36"/>
      <c r="H305" s="36"/>
      <c r="I305" s="36" t="s">
        <v>546</v>
      </c>
      <c r="J305" s="36"/>
      <c r="K305" s="37">
        <v>44581</v>
      </c>
      <c r="L305" s="36"/>
      <c r="M305" s="36" t="s">
        <v>590</v>
      </c>
      <c r="N305" s="36"/>
      <c r="O305" s="36" t="s">
        <v>221</v>
      </c>
      <c r="P305" s="36"/>
      <c r="Q305" s="36" t="s">
        <v>682</v>
      </c>
      <c r="R305" s="36"/>
      <c r="S305" s="36" t="s">
        <v>279</v>
      </c>
      <c r="T305" s="36"/>
      <c r="U305" s="73"/>
      <c r="V305" s="36"/>
      <c r="W305" s="36" t="s">
        <v>22</v>
      </c>
      <c r="X305" s="36"/>
      <c r="Y305" s="38">
        <v>-45.78</v>
      </c>
      <c r="Z305" s="36"/>
      <c r="AA305" s="38">
        <f>ROUND(AA304+Y305,5)</f>
        <v>-214.08</v>
      </c>
    </row>
    <row r="306" spans="1:27" ht="15.75" thickBot="1" x14ac:dyDescent="0.3">
      <c r="A306" s="36"/>
      <c r="B306" s="36"/>
      <c r="C306" s="36"/>
      <c r="D306" s="36"/>
      <c r="E306" s="36"/>
      <c r="F306" s="36"/>
      <c r="G306" s="36"/>
      <c r="H306" s="36"/>
      <c r="I306" s="36" t="s">
        <v>545</v>
      </c>
      <c r="J306" s="36"/>
      <c r="K306" s="37">
        <v>44582</v>
      </c>
      <c r="L306" s="36"/>
      <c r="M306" s="36" t="s">
        <v>591</v>
      </c>
      <c r="N306" s="36"/>
      <c r="O306" s="36" t="s">
        <v>245</v>
      </c>
      <c r="P306" s="36"/>
      <c r="Q306" s="36" t="s">
        <v>683</v>
      </c>
      <c r="R306" s="36"/>
      <c r="S306" s="36" t="s">
        <v>279</v>
      </c>
      <c r="T306" s="36"/>
      <c r="U306" s="73"/>
      <c r="V306" s="36"/>
      <c r="W306" s="36" t="s">
        <v>70</v>
      </c>
      <c r="X306" s="36"/>
      <c r="Y306" s="39">
        <v>-131.81</v>
      </c>
      <c r="Z306" s="36"/>
      <c r="AA306" s="39">
        <f>ROUND(AA305+Y306,5)</f>
        <v>-345.89</v>
      </c>
    </row>
    <row r="307" spans="1:27" ht="15.75" thickBot="1" x14ac:dyDescent="0.3">
      <c r="A307" s="47"/>
      <c r="B307" s="47"/>
      <c r="C307" s="47"/>
      <c r="D307" s="47" t="s">
        <v>529</v>
      </c>
      <c r="E307" s="47"/>
      <c r="F307" s="47"/>
      <c r="G307" s="47"/>
      <c r="H307" s="47"/>
      <c r="I307" s="47"/>
      <c r="J307" s="47"/>
      <c r="K307" s="75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23">
        <f>ROUND(SUM(Y303:Y306),5)</f>
        <v>-345.89</v>
      </c>
      <c r="Z307" s="47"/>
      <c r="AA307" s="23">
        <f>AA306</f>
        <v>-345.89</v>
      </c>
    </row>
    <row r="308" spans="1:27" x14ac:dyDescent="0.25">
      <c r="A308" s="47"/>
      <c r="B308" s="47"/>
      <c r="C308" s="47" t="s">
        <v>408</v>
      </c>
      <c r="D308" s="47"/>
      <c r="E308" s="47"/>
      <c r="F308" s="47"/>
      <c r="G308" s="47"/>
      <c r="H308" s="47"/>
      <c r="I308" s="47"/>
      <c r="J308" s="47"/>
      <c r="K308" s="75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21">
        <f>ROUND(Y302+Y307,5)</f>
        <v>-404.89</v>
      </c>
      <c r="Z308" s="47"/>
      <c r="AA308" s="21">
        <f>ROUND(AA302+AA307,5)</f>
        <v>-404.89</v>
      </c>
    </row>
    <row r="309" spans="1:27" x14ac:dyDescent="0.25">
      <c r="A309" s="33"/>
      <c r="B309" s="33"/>
      <c r="C309" s="33" t="s">
        <v>411</v>
      </c>
      <c r="D309" s="33"/>
      <c r="E309" s="33"/>
      <c r="F309" s="33"/>
      <c r="G309" s="33"/>
      <c r="H309" s="33"/>
      <c r="I309" s="33"/>
      <c r="J309" s="33"/>
      <c r="K309" s="34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5"/>
      <c r="Z309" s="33"/>
      <c r="AA309" s="35"/>
    </row>
    <row r="310" spans="1:27" x14ac:dyDescent="0.25">
      <c r="A310" s="33"/>
      <c r="B310" s="33"/>
      <c r="C310" s="33"/>
      <c r="D310" s="33" t="s">
        <v>412</v>
      </c>
      <c r="E310" s="33"/>
      <c r="F310" s="33"/>
      <c r="G310" s="33"/>
      <c r="H310" s="33"/>
      <c r="I310" s="33"/>
      <c r="J310" s="33"/>
      <c r="K310" s="34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5"/>
      <c r="Z310" s="33"/>
      <c r="AA310" s="35"/>
    </row>
    <row r="311" spans="1:27" ht="15.75" thickBot="1" x14ac:dyDescent="0.3">
      <c r="A311" s="43"/>
      <c r="B311" s="43"/>
      <c r="C311" s="43"/>
      <c r="D311" s="43"/>
      <c r="E311" s="43"/>
      <c r="F311" s="43"/>
      <c r="G311" s="36"/>
      <c r="H311" s="36"/>
      <c r="I311" s="36" t="s">
        <v>546</v>
      </c>
      <c r="J311" s="36"/>
      <c r="K311" s="37">
        <v>44592</v>
      </c>
      <c r="L311" s="36"/>
      <c r="M311" s="36" t="s">
        <v>592</v>
      </c>
      <c r="N311" s="36"/>
      <c r="O311" s="36" t="s">
        <v>241</v>
      </c>
      <c r="P311" s="36"/>
      <c r="Q311" s="36" t="s">
        <v>272</v>
      </c>
      <c r="R311" s="36"/>
      <c r="S311" s="36" t="s">
        <v>279</v>
      </c>
      <c r="T311" s="36"/>
      <c r="U311" s="73"/>
      <c r="V311" s="36"/>
      <c r="W311" s="36" t="s">
        <v>22</v>
      </c>
      <c r="X311" s="36"/>
      <c r="Y311" s="74">
        <v>-7860.66</v>
      </c>
      <c r="Z311" s="36"/>
      <c r="AA311" s="74">
        <f>ROUND(AA310+Y311,5)</f>
        <v>-7860.66</v>
      </c>
    </row>
    <row r="312" spans="1:27" x14ac:dyDescent="0.25">
      <c r="A312" s="47"/>
      <c r="B312" s="47"/>
      <c r="C312" s="47"/>
      <c r="D312" s="47" t="s">
        <v>530</v>
      </c>
      <c r="E312" s="47"/>
      <c r="F312" s="47"/>
      <c r="G312" s="47"/>
      <c r="H312" s="47"/>
      <c r="I312" s="47"/>
      <c r="J312" s="47"/>
      <c r="K312" s="75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21">
        <f>ROUND(SUM(Y310:Y311),5)</f>
        <v>-7860.66</v>
      </c>
      <c r="Z312" s="47"/>
      <c r="AA312" s="21">
        <f>AA311</f>
        <v>-7860.66</v>
      </c>
    </row>
    <row r="313" spans="1:27" x14ac:dyDescent="0.25">
      <c r="A313" s="33"/>
      <c r="B313" s="33"/>
      <c r="C313" s="33"/>
      <c r="D313" s="33" t="s">
        <v>413</v>
      </c>
      <c r="E313" s="33"/>
      <c r="F313" s="33"/>
      <c r="G313" s="33"/>
      <c r="H313" s="33"/>
      <c r="I313" s="33"/>
      <c r="J313" s="33"/>
      <c r="K313" s="34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5"/>
      <c r="Z313" s="33"/>
      <c r="AA313" s="35"/>
    </row>
    <row r="314" spans="1:27" ht="15.75" thickBot="1" x14ac:dyDescent="0.3">
      <c r="A314" s="43"/>
      <c r="B314" s="43"/>
      <c r="C314" s="43"/>
      <c r="D314" s="43"/>
      <c r="E314" s="43"/>
      <c r="F314" s="43"/>
      <c r="G314" s="36"/>
      <c r="H314" s="36"/>
      <c r="I314" s="36" t="s">
        <v>545</v>
      </c>
      <c r="J314" s="36"/>
      <c r="K314" s="37">
        <v>44579</v>
      </c>
      <c r="L314" s="36"/>
      <c r="M314" s="36"/>
      <c r="N314" s="36"/>
      <c r="O314" s="36" t="s">
        <v>619</v>
      </c>
      <c r="P314" s="36"/>
      <c r="Q314" s="36"/>
      <c r="R314" s="36"/>
      <c r="S314" s="36" t="s">
        <v>279</v>
      </c>
      <c r="T314" s="36"/>
      <c r="U314" s="73"/>
      <c r="V314" s="36"/>
      <c r="W314" s="36" t="s">
        <v>70</v>
      </c>
      <c r="X314" s="36"/>
      <c r="Y314" s="74">
        <v>-636.04</v>
      </c>
      <c r="Z314" s="36"/>
      <c r="AA314" s="74">
        <f>ROUND(AA313+Y314,5)</f>
        <v>-636.04</v>
      </c>
    </row>
    <row r="315" spans="1:27" x14ac:dyDescent="0.25">
      <c r="A315" s="47"/>
      <c r="B315" s="47"/>
      <c r="C315" s="47"/>
      <c r="D315" s="47" t="s">
        <v>531</v>
      </c>
      <c r="E315" s="47"/>
      <c r="F315" s="47"/>
      <c r="G315" s="47"/>
      <c r="H315" s="47"/>
      <c r="I315" s="47"/>
      <c r="J315" s="47"/>
      <c r="K315" s="75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21">
        <f>ROUND(SUM(Y313:Y314),5)</f>
        <v>-636.04</v>
      </c>
      <c r="Z315" s="47"/>
      <c r="AA315" s="21">
        <f>AA314</f>
        <v>-636.04</v>
      </c>
    </row>
    <row r="316" spans="1:27" x14ac:dyDescent="0.25">
      <c r="A316" s="33"/>
      <c r="B316" s="33"/>
      <c r="C316" s="33"/>
      <c r="D316" s="33" t="s">
        <v>414</v>
      </c>
      <c r="E316" s="33"/>
      <c r="F316" s="33"/>
      <c r="G316" s="33"/>
      <c r="H316" s="33"/>
      <c r="I316" s="33"/>
      <c r="J316" s="33"/>
      <c r="K316" s="34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5"/>
      <c r="Z316" s="33"/>
      <c r="AA316" s="35"/>
    </row>
    <row r="317" spans="1:27" ht="15.75" thickBot="1" x14ac:dyDescent="0.3">
      <c r="A317" s="43"/>
      <c r="B317" s="43"/>
      <c r="C317" s="43"/>
      <c r="D317" s="43"/>
      <c r="E317" s="43"/>
      <c r="F317" s="43"/>
      <c r="G317" s="36"/>
      <c r="H317" s="36"/>
      <c r="I317" s="36" t="s">
        <v>546</v>
      </c>
      <c r="J317" s="36"/>
      <c r="K317" s="37">
        <v>44592</v>
      </c>
      <c r="L317" s="36"/>
      <c r="M317" s="36" t="s">
        <v>562</v>
      </c>
      <c r="N317" s="36"/>
      <c r="O317" s="36" t="s">
        <v>211</v>
      </c>
      <c r="P317" s="36"/>
      <c r="Q317" s="36" t="s">
        <v>266</v>
      </c>
      <c r="R317" s="36"/>
      <c r="S317" s="36" t="s">
        <v>279</v>
      </c>
      <c r="T317" s="36"/>
      <c r="U317" s="73"/>
      <c r="V317" s="36"/>
      <c r="W317" s="36" t="s">
        <v>22</v>
      </c>
      <c r="X317" s="36"/>
      <c r="Y317" s="74">
        <v>-74.61</v>
      </c>
      <c r="Z317" s="36"/>
      <c r="AA317" s="74">
        <f>ROUND(AA316+Y317,5)</f>
        <v>-74.61</v>
      </c>
    </row>
    <row r="318" spans="1:27" x14ac:dyDescent="0.25">
      <c r="A318" s="47"/>
      <c r="B318" s="47"/>
      <c r="C318" s="47"/>
      <c r="D318" s="47" t="s">
        <v>532</v>
      </c>
      <c r="E318" s="47"/>
      <c r="F318" s="47"/>
      <c r="G318" s="47"/>
      <c r="H318" s="47"/>
      <c r="I318" s="47"/>
      <c r="J318" s="47"/>
      <c r="K318" s="75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21">
        <f>ROUND(SUM(Y316:Y317),5)</f>
        <v>-74.61</v>
      </c>
      <c r="Z318" s="47"/>
      <c r="AA318" s="21">
        <f>AA317</f>
        <v>-74.61</v>
      </c>
    </row>
    <row r="319" spans="1:27" x14ac:dyDescent="0.25">
      <c r="A319" s="33"/>
      <c r="B319" s="33"/>
      <c r="C319" s="33"/>
      <c r="D319" s="33" t="s">
        <v>415</v>
      </c>
      <c r="E319" s="33"/>
      <c r="F319" s="33"/>
      <c r="G319" s="33"/>
      <c r="H319" s="33"/>
      <c r="I319" s="33"/>
      <c r="J319" s="33"/>
      <c r="K319" s="34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5"/>
      <c r="Z319" s="33"/>
      <c r="AA319" s="35"/>
    </row>
    <row r="320" spans="1:27" x14ac:dyDescent="0.25">
      <c r="A320" s="36"/>
      <c r="B320" s="36"/>
      <c r="C320" s="36"/>
      <c r="D320" s="36"/>
      <c r="E320" s="36"/>
      <c r="F320" s="36"/>
      <c r="G320" s="36"/>
      <c r="H320" s="36"/>
      <c r="I320" s="36" t="s">
        <v>545</v>
      </c>
      <c r="J320" s="36"/>
      <c r="K320" s="37">
        <v>44574</v>
      </c>
      <c r="L320" s="36"/>
      <c r="M320" s="36" t="s">
        <v>593</v>
      </c>
      <c r="N320" s="36"/>
      <c r="O320" s="36" t="s">
        <v>620</v>
      </c>
      <c r="P320" s="36"/>
      <c r="Q320" s="36" t="s">
        <v>684</v>
      </c>
      <c r="R320" s="36"/>
      <c r="S320" s="36" t="s">
        <v>279</v>
      </c>
      <c r="T320" s="36"/>
      <c r="U320" s="73"/>
      <c r="V320" s="36"/>
      <c r="W320" s="36" t="s">
        <v>70</v>
      </c>
      <c r="X320" s="36"/>
      <c r="Y320" s="38">
        <v>-100</v>
      </c>
      <c r="Z320" s="36"/>
      <c r="AA320" s="38">
        <f>ROUND(AA319+Y320,5)</f>
        <v>-100</v>
      </c>
    </row>
    <row r="321" spans="1:27" ht="15.75" thickBot="1" x14ac:dyDescent="0.3">
      <c r="A321" s="36"/>
      <c r="B321" s="36"/>
      <c r="C321" s="36"/>
      <c r="D321" s="36"/>
      <c r="E321" s="36"/>
      <c r="F321" s="36"/>
      <c r="G321" s="36"/>
      <c r="H321" s="36"/>
      <c r="I321" s="36" t="s">
        <v>545</v>
      </c>
      <c r="J321" s="36"/>
      <c r="K321" s="37">
        <v>44579</v>
      </c>
      <c r="L321" s="36"/>
      <c r="M321" s="36"/>
      <c r="N321" s="36"/>
      <c r="O321" s="36" t="s">
        <v>619</v>
      </c>
      <c r="P321" s="36"/>
      <c r="Q321" s="36"/>
      <c r="R321" s="36"/>
      <c r="S321" s="36" t="s">
        <v>279</v>
      </c>
      <c r="T321" s="36"/>
      <c r="U321" s="73"/>
      <c r="V321" s="36"/>
      <c r="W321" s="36" t="s">
        <v>70</v>
      </c>
      <c r="X321" s="36"/>
      <c r="Y321" s="74">
        <v>-765.4</v>
      </c>
      <c r="Z321" s="36"/>
      <c r="AA321" s="74">
        <f>ROUND(AA320+Y321,5)</f>
        <v>-865.4</v>
      </c>
    </row>
    <row r="322" spans="1:27" x14ac:dyDescent="0.25">
      <c r="A322" s="47"/>
      <c r="B322" s="47"/>
      <c r="C322" s="47"/>
      <c r="D322" s="47" t="s">
        <v>533</v>
      </c>
      <c r="E322" s="47"/>
      <c r="F322" s="47"/>
      <c r="G322" s="47"/>
      <c r="H322" s="47"/>
      <c r="I322" s="47"/>
      <c r="J322" s="47"/>
      <c r="K322" s="75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21">
        <f>ROUND(SUM(Y319:Y321),5)</f>
        <v>-865.4</v>
      </c>
      <c r="Z322" s="47"/>
      <c r="AA322" s="21">
        <f>AA321</f>
        <v>-865.4</v>
      </c>
    </row>
    <row r="323" spans="1:27" x14ac:dyDescent="0.25">
      <c r="A323" s="33"/>
      <c r="B323" s="33"/>
      <c r="C323" s="33"/>
      <c r="D323" s="33" t="s">
        <v>416</v>
      </c>
      <c r="E323" s="33"/>
      <c r="F323" s="33"/>
      <c r="G323" s="33"/>
      <c r="H323" s="33"/>
      <c r="I323" s="33"/>
      <c r="J323" s="33"/>
      <c r="K323" s="34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5"/>
      <c r="Z323" s="33"/>
      <c r="AA323" s="35"/>
    </row>
    <row r="324" spans="1:27" ht="15.75" thickBot="1" x14ac:dyDescent="0.3">
      <c r="A324" s="43"/>
      <c r="B324" s="43"/>
      <c r="C324" s="43"/>
      <c r="D324" s="43"/>
      <c r="E324" s="43"/>
      <c r="F324" s="43"/>
      <c r="G324" s="36"/>
      <c r="H324" s="36"/>
      <c r="I324" s="36" t="s">
        <v>546</v>
      </c>
      <c r="J324" s="36"/>
      <c r="K324" s="37">
        <v>44566</v>
      </c>
      <c r="L324" s="36"/>
      <c r="M324" s="36" t="s">
        <v>594</v>
      </c>
      <c r="N324" s="36"/>
      <c r="O324" s="36" t="s">
        <v>216</v>
      </c>
      <c r="P324" s="36"/>
      <c r="Q324" s="36"/>
      <c r="R324" s="36"/>
      <c r="S324" s="36" t="s">
        <v>279</v>
      </c>
      <c r="T324" s="36"/>
      <c r="U324" s="73"/>
      <c r="V324" s="36"/>
      <c r="W324" s="36" t="s">
        <v>22</v>
      </c>
      <c r="X324" s="36"/>
      <c r="Y324" s="74">
        <v>-4158.95</v>
      </c>
      <c r="Z324" s="36"/>
      <c r="AA324" s="74">
        <f>ROUND(AA323+Y324,5)</f>
        <v>-4158.95</v>
      </c>
    </row>
    <row r="325" spans="1:27" x14ac:dyDescent="0.25">
      <c r="A325" s="47"/>
      <c r="B325" s="47"/>
      <c r="C325" s="47"/>
      <c r="D325" s="47" t="s">
        <v>534</v>
      </c>
      <c r="E325" s="47"/>
      <c r="F325" s="47"/>
      <c r="G325" s="47"/>
      <c r="H325" s="47"/>
      <c r="I325" s="47"/>
      <c r="J325" s="47"/>
      <c r="K325" s="75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21">
        <f>ROUND(SUM(Y323:Y324),5)</f>
        <v>-4158.95</v>
      </c>
      <c r="Z325" s="47"/>
      <c r="AA325" s="21">
        <f>AA324</f>
        <v>-4158.95</v>
      </c>
    </row>
    <row r="326" spans="1:27" x14ac:dyDescent="0.25">
      <c r="A326" s="33"/>
      <c r="B326" s="33"/>
      <c r="C326" s="33"/>
      <c r="D326" s="33" t="s">
        <v>417</v>
      </c>
      <c r="E326" s="33"/>
      <c r="F326" s="33"/>
      <c r="G326" s="33"/>
      <c r="H326" s="33"/>
      <c r="I326" s="33"/>
      <c r="J326" s="33"/>
      <c r="K326" s="34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5"/>
      <c r="Z326" s="33"/>
      <c r="AA326" s="35"/>
    </row>
    <row r="327" spans="1:27" x14ac:dyDescent="0.25">
      <c r="A327" s="36"/>
      <c r="B327" s="36"/>
      <c r="C327" s="36"/>
      <c r="D327" s="36"/>
      <c r="E327" s="36"/>
      <c r="F327" s="36"/>
      <c r="G327" s="36"/>
      <c r="H327" s="36"/>
      <c r="I327" s="36" t="s">
        <v>546</v>
      </c>
      <c r="J327" s="36"/>
      <c r="K327" s="37">
        <v>44588</v>
      </c>
      <c r="L327" s="36"/>
      <c r="M327" s="36" t="s">
        <v>595</v>
      </c>
      <c r="N327" s="36"/>
      <c r="O327" s="36" t="s">
        <v>216</v>
      </c>
      <c r="P327" s="36"/>
      <c r="Q327" s="36"/>
      <c r="R327" s="36"/>
      <c r="S327" s="36" t="s">
        <v>279</v>
      </c>
      <c r="T327" s="36"/>
      <c r="U327" s="73"/>
      <c r="V327" s="36"/>
      <c r="W327" s="36" t="s">
        <v>22</v>
      </c>
      <c r="X327" s="36"/>
      <c r="Y327" s="38">
        <v>-165</v>
      </c>
      <c r="Z327" s="36"/>
      <c r="AA327" s="38">
        <f>ROUND(AA326+Y327,5)</f>
        <v>-165</v>
      </c>
    </row>
    <row r="328" spans="1:27" x14ac:dyDescent="0.25">
      <c r="A328" s="36"/>
      <c r="B328" s="36"/>
      <c r="C328" s="36"/>
      <c r="D328" s="36"/>
      <c r="E328" s="36"/>
      <c r="F328" s="36"/>
      <c r="G328" s="36"/>
      <c r="H328" s="36"/>
      <c r="I328" s="36" t="s">
        <v>546</v>
      </c>
      <c r="J328" s="36"/>
      <c r="K328" s="37">
        <v>44592</v>
      </c>
      <c r="L328" s="36"/>
      <c r="M328" s="36" t="s">
        <v>562</v>
      </c>
      <c r="N328" s="36"/>
      <c r="O328" s="36" t="s">
        <v>211</v>
      </c>
      <c r="P328" s="36"/>
      <c r="Q328" s="36" t="s">
        <v>685</v>
      </c>
      <c r="R328" s="36"/>
      <c r="S328" s="36" t="s">
        <v>279</v>
      </c>
      <c r="T328" s="36"/>
      <c r="U328" s="73"/>
      <c r="V328" s="36"/>
      <c r="W328" s="36" t="s">
        <v>22</v>
      </c>
      <c r="X328" s="36"/>
      <c r="Y328" s="38">
        <v>-19.989999999999998</v>
      </c>
      <c r="Z328" s="36"/>
      <c r="AA328" s="38">
        <f>ROUND(AA327+Y328,5)</f>
        <v>-184.99</v>
      </c>
    </row>
    <row r="329" spans="1:27" ht="15.75" thickBot="1" x14ac:dyDescent="0.3">
      <c r="A329" s="36"/>
      <c r="B329" s="36"/>
      <c r="C329" s="36"/>
      <c r="D329" s="36"/>
      <c r="E329" s="36"/>
      <c r="F329" s="36"/>
      <c r="G329" s="36"/>
      <c r="H329" s="36"/>
      <c r="I329" s="36" t="s">
        <v>546</v>
      </c>
      <c r="J329" s="36"/>
      <c r="K329" s="37">
        <v>44592</v>
      </c>
      <c r="L329" s="36"/>
      <c r="M329" s="36" t="s">
        <v>562</v>
      </c>
      <c r="N329" s="36"/>
      <c r="O329" s="36" t="s">
        <v>211</v>
      </c>
      <c r="P329" s="36"/>
      <c r="Q329" s="36" t="s">
        <v>266</v>
      </c>
      <c r="R329" s="36"/>
      <c r="S329" s="36" t="s">
        <v>279</v>
      </c>
      <c r="T329" s="36"/>
      <c r="U329" s="73"/>
      <c r="V329" s="36"/>
      <c r="W329" s="36" t="s">
        <v>22</v>
      </c>
      <c r="X329" s="36"/>
      <c r="Y329" s="39">
        <v>-137.35</v>
      </c>
      <c r="Z329" s="36"/>
      <c r="AA329" s="39">
        <f>ROUND(AA328+Y329,5)</f>
        <v>-322.33999999999997</v>
      </c>
    </row>
    <row r="330" spans="1:27" ht="15.75" thickBot="1" x14ac:dyDescent="0.3">
      <c r="A330" s="47"/>
      <c r="B330" s="47"/>
      <c r="C330" s="47"/>
      <c r="D330" s="47" t="s">
        <v>535</v>
      </c>
      <c r="E330" s="47"/>
      <c r="F330" s="47"/>
      <c r="G330" s="47"/>
      <c r="H330" s="47"/>
      <c r="I330" s="47"/>
      <c r="J330" s="47"/>
      <c r="K330" s="75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24">
        <f>ROUND(SUM(Y326:Y329),5)</f>
        <v>-322.33999999999997</v>
      </c>
      <c r="Z330" s="47"/>
      <c r="AA330" s="24">
        <f>AA329</f>
        <v>-322.33999999999997</v>
      </c>
    </row>
    <row r="331" spans="1:27" ht="15.75" thickBot="1" x14ac:dyDescent="0.3">
      <c r="A331" s="47"/>
      <c r="B331" s="47"/>
      <c r="C331" s="47" t="s">
        <v>418</v>
      </c>
      <c r="D331" s="47"/>
      <c r="E331" s="47"/>
      <c r="F331" s="47"/>
      <c r="G331" s="47"/>
      <c r="H331" s="47"/>
      <c r="I331" s="47"/>
      <c r="J331" s="47"/>
      <c r="K331" s="75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23">
        <f>ROUND(Y312+Y315+Y318+Y322+Y325+Y330,5)</f>
        <v>-13918</v>
      </c>
      <c r="Z331" s="47"/>
      <c r="AA331" s="23">
        <f>ROUND(AA312+AA315+AA318+AA322+AA325+AA330,5)</f>
        <v>-13918</v>
      </c>
    </row>
    <row r="332" spans="1:27" x14ac:dyDescent="0.25">
      <c r="A332" s="47"/>
      <c r="B332" s="47" t="s">
        <v>419</v>
      </c>
      <c r="C332" s="47"/>
      <c r="D332" s="47"/>
      <c r="E332" s="47"/>
      <c r="F332" s="47"/>
      <c r="G332" s="47"/>
      <c r="H332" s="47"/>
      <c r="I332" s="47"/>
      <c r="J332" s="47"/>
      <c r="K332" s="75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21">
        <f>ROUND(Y308+Y331,5)</f>
        <v>-14322.89</v>
      </c>
      <c r="Z332" s="47"/>
      <c r="AA332" s="21">
        <f>ROUND(AA308+AA331,5)</f>
        <v>-14322.89</v>
      </c>
    </row>
    <row r="333" spans="1:27" x14ac:dyDescent="0.25">
      <c r="A333" s="33"/>
      <c r="B333" s="33" t="s">
        <v>420</v>
      </c>
      <c r="C333" s="33"/>
      <c r="D333" s="33"/>
      <c r="E333" s="33"/>
      <c r="F333" s="33"/>
      <c r="G333" s="33"/>
      <c r="H333" s="33"/>
      <c r="I333" s="33"/>
      <c r="J333" s="33"/>
      <c r="K333" s="34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5"/>
      <c r="Z333" s="33"/>
      <c r="AA333" s="35"/>
    </row>
    <row r="334" spans="1:27" x14ac:dyDescent="0.25">
      <c r="A334" s="33"/>
      <c r="B334" s="33"/>
      <c r="C334" s="33" t="s">
        <v>422</v>
      </c>
      <c r="D334" s="33"/>
      <c r="E334" s="33"/>
      <c r="F334" s="33"/>
      <c r="G334" s="33"/>
      <c r="H334" s="33"/>
      <c r="I334" s="33"/>
      <c r="J334" s="33"/>
      <c r="K334" s="34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5"/>
      <c r="Z334" s="33"/>
      <c r="AA334" s="35"/>
    </row>
    <row r="335" spans="1:27" x14ac:dyDescent="0.25">
      <c r="A335" s="36"/>
      <c r="B335" s="36"/>
      <c r="C335" s="36"/>
      <c r="D335" s="36"/>
      <c r="E335" s="36"/>
      <c r="F335" s="36"/>
      <c r="G335" s="36"/>
      <c r="H335" s="36"/>
      <c r="I335" s="36" t="s">
        <v>545</v>
      </c>
      <c r="J335" s="36"/>
      <c r="K335" s="37">
        <v>44579</v>
      </c>
      <c r="L335" s="36"/>
      <c r="M335" s="36" t="s">
        <v>596</v>
      </c>
      <c r="N335" s="36"/>
      <c r="O335" s="36" t="s">
        <v>613</v>
      </c>
      <c r="P335" s="36"/>
      <c r="Q335" s="36"/>
      <c r="R335" s="36"/>
      <c r="S335" s="36" t="s">
        <v>279</v>
      </c>
      <c r="T335" s="36"/>
      <c r="U335" s="73"/>
      <c r="V335" s="36"/>
      <c r="W335" s="36" t="s">
        <v>70</v>
      </c>
      <c r="X335" s="36"/>
      <c r="Y335" s="38">
        <v>-185.4</v>
      </c>
      <c r="Z335" s="36"/>
      <c r="AA335" s="38">
        <f>ROUND(AA334+Y335,5)</f>
        <v>-185.4</v>
      </c>
    </row>
    <row r="336" spans="1:27" ht="15.75" thickBot="1" x14ac:dyDescent="0.3">
      <c r="A336" s="36"/>
      <c r="B336" s="36"/>
      <c r="C336" s="36"/>
      <c r="D336" s="36"/>
      <c r="E336" s="36"/>
      <c r="F336" s="36"/>
      <c r="G336" s="36"/>
      <c r="H336" s="36"/>
      <c r="I336" s="36" t="s">
        <v>545</v>
      </c>
      <c r="J336" s="36"/>
      <c r="K336" s="37">
        <v>44589</v>
      </c>
      <c r="L336" s="36"/>
      <c r="M336" s="36"/>
      <c r="N336" s="36"/>
      <c r="O336" s="36" t="s">
        <v>613</v>
      </c>
      <c r="P336" s="36"/>
      <c r="Q336" s="36" t="s">
        <v>686</v>
      </c>
      <c r="R336" s="36"/>
      <c r="S336" s="36" t="s">
        <v>279</v>
      </c>
      <c r="T336" s="36"/>
      <c r="U336" s="73"/>
      <c r="V336" s="36"/>
      <c r="W336" s="36" t="s">
        <v>70</v>
      </c>
      <c r="X336" s="36"/>
      <c r="Y336" s="39">
        <v>-105</v>
      </c>
      <c r="Z336" s="36"/>
      <c r="AA336" s="39">
        <f>ROUND(AA335+Y336,5)</f>
        <v>-290.39999999999998</v>
      </c>
    </row>
    <row r="337" spans="1:27" ht="15.75" thickBot="1" x14ac:dyDescent="0.3">
      <c r="A337" s="47"/>
      <c r="B337" s="47"/>
      <c r="C337" s="47" t="s">
        <v>536</v>
      </c>
      <c r="D337" s="47"/>
      <c r="E337" s="47"/>
      <c r="F337" s="47"/>
      <c r="G337" s="47"/>
      <c r="H337" s="47"/>
      <c r="I337" s="47"/>
      <c r="J337" s="47"/>
      <c r="K337" s="75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23">
        <f>ROUND(SUM(Y334:Y336),5)</f>
        <v>-290.39999999999998</v>
      </c>
      <c r="Z337" s="47"/>
      <c r="AA337" s="23">
        <f>AA336</f>
        <v>-290.39999999999998</v>
      </c>
    </row>
    <row r="338" spans="1:27" x14ac:dyDescent="0.25">
      <c r="A338" s="47"/>
      <c r="B338" s="47" t="s">
        <v>423</v>
      </c>
      <c r="C338" s="47"/>
      <c r="D338" s="47"/>
      <c r="E338" s="47"/>
      <c r="F338" s="47"/>
      <c r="G338" s="47"/>
      <c r="H338" s="47"/>
      <c r="I338" s="47"/>
      <c r="J338" s="47"/>
      <c r="K338" s="75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21">
        <f>Y337</f>
        <v>-290.39999999999998</v>
      </c>
      <c r="Z338" s="47"/>
      <c r="AA338" s="21">
        <f>AA337</f>
        <v>-290.39999999999998</v>
      </c>
    </row>
    <row r="339" spans="1:27" x14ac:dyDescent="0.25">
      <c r="A339" s="33"/>
      <c r="B339" s="33" t="s">
        <v>424</v>
      </c>
      <c r="C339" s="33"/>
      <c r="D339" s="33"/>
      <c r="E339" s="33"/>
      <c r="F339" s="33"/>
      <c r="G339" s="33"/>
      <c r="H339" s="33"/>
      <c r="I339" s="33"/>
      <c r="J339" s="33"/>
      <c r="K339" s="34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5"/>
      <c r="Z339" s="33"/>
      <c r="AA339" s="35"/>
    </row>
    <row r="340" spans="1:27" x14ac:dyDescent="0.25">
      <c r="A340" s="33"/>
      <c r="B340" s="33"/>
      <c r="C340" s="33" t="s">
        <v>427</v>
      </c>
      <c r="D340" s="33"/>
      <c r="E340" s="33"/>
      <c r="F340" s="33"/>
      <c r="G340" s="33"/>
      <c r="H340" s="33"/>
      <c r="I340" s="33"/>
      <c r="J340" s="33"/>
      <c r="K340" s="34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5"/>
      <c r="Z340" s="33"/>
      <c r="AA340" s="35"/>
    </row>
    <row r="341" spans="1:27" ht="15.75" thickBot="1" x14ac:dyDescent="0.3">
      <c r="A341" s="43"/>
      <c r="B341" s="43"/>
      <c r="C341" s="43"/>
      <c r="D341" s="43"/>
      <c r="E341" s="43"/>
      <c r="F341" s="43"/>
      <c r="G341" s="36"/>
      <c r="H341" s="36"/>
      <c r="I341" s="36" t="s">
        <v>546</v>
      </c>
      <c r="J341" s="36"/>
      <c r="K341" s="37">
        <v>44592</v>
      </c>
      <c r="L341" s="36"/>
      <c r="M341" s="36" t="s">
        <v>562</v>
      </c>
      <c r="N341" s="36"/>
      <c r="O341" s="36" t="s">
        <v>220</v>
      </c>
      <c r="P341" s="36"/>
      <c r="Q341" s="36" t="s">
        <v>687</v>
      </c>
      <c r="R341" s="36"/>
      <c r="S341" s="36" t="s">
        <v>279</v>
      </c>
      <c r="T341" s="36"/>
      <c r="U341" s="73"/>
      <c r="V341" s="36"/>
      <c r="W341" s="36" t="s">
        <v>22</v>
      </c>
      <c r="X341" s="36"/>
      <c r="Y341" s="74">
        <v>-91.45</v>
      </c>
      <c r="Z341" s="36"/>
      <c r="AA341" s="74">
        <f>ROUND(AA340+Y341,5)</f>
        <v>-91.45</v>
      </c>
    </row>
    <row r="342" spans="1:27" x14ac:dyDescent="0.25">
      <c r="A342" s="47"/>
      <c r="B342" s="47"/>
      <c r="C342" s="47" t="s">
        <v>430</v>
      </c>
      <c r="D342" s="47"/>
      <c r="E342" s="47"/>
      <c r="F342" s="47"/>
      <c r="G342" s="47"/>
      <c r="H342" s="47"/>
      <c r="I342" s="47"/>
      <c r="J342" s="47"/>
      <c r="K342" s="75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21">
        <v>-91.45</v>
      </c>
      <c r="Z342" s="47"/>
      <c r="AA342" s="21">
        <v>-91.45</v>
      </c>
    </row>
    <row r="343" spans="1:27" x14ac:dyDescent="0.25">
      <c r="A343" s="33"/>
      <c r="B343" s="33"/>
      <c r="C343" s="33" t="s">
        <v>433</v>
      </c>
      <c r="D343" s="33"/>
      <c r="E343" s="33"/>
      <c r="F343" s="33"/>
      <c r="G343" s="33"/>
      <c r="H343" s="33"/>
      <c r="I343" s="33"/>
      <c r="J343" s="33"/>
      <c r="K343" s="34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5"/>
      <c r="Z343" s="33"/>
      <c r="AA343" s="35"/>
    </row>
    <row r="344" spans="1:27" x14ac:dyDescent="0.25">
      <c r="A344" s="33"/>
      <c r="B344" s="33"/>
      <c r="C344" s="33"/>
      <c r="D344" s="33" t="s">
        <v>434</v>
      </c>
      <c r="E344" s="33"/>
      <c r="F344" s="33"/>
      <c r="G344" s="33"/>
      <c r="H344" s="33"/>
      <c r="I344" s="33"/>
      <c r="J344" s="33"/>
      <c r="K344" s="34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5"/>
      <c r="Z344" s="33"/>
      <c r="AA344" s="35"/>
    </row>
    <row r="345" spans="1:27" x14ac:dyDescent="0.25">
      <c r="A345" s="36"/>
      <c r="B345" s="36"/>
      <c r="C345" s="36"/>
      <c r="D345" s="36"/>
      <c r="E345" s="36"/>
      <c r="F345" s="36"/>
      <c r="G345" s="36"/>
      <c r="H345" s="36"/>
      <c r="I345" s="36" t="s">
        <v>545</v>
      </c>
      <c r="J345" s="36"/>
      <c r="K345" s="37">
        <v>44564</v>
      </c>
      <c r="L345" s="36"/>
      <c r="M345" s="36"/>
      <c r="N345" s="36"/>
      <c r="O345" s="36" t="s">
        <v>621</v>
      </c>
      <c r="P345" s="36"/>
      <c r="Q345" s="36" t="s">
        <v>688</v>
      </c>
      <c r="R345" s="36"/>
      <c r="S345" s="36" t="s">
        <v>279</v>
      </c>
      <c r="T345" s="36"/>
      <c r="U345" s="73"/>
      <c r="V345" s="36"/>
      <c r="W345" s="36" t="s">
        <v>70</v>
      </c>
      <c r="X345" s="36"/>
      <c r="Y345" s="38">
        <v>-77.95</v>
      </c>
      <c r="Z345" s="36"/>
      <c r="AA345" s="38">
        <f>ROUND(AA344+Y345,5)</f>
        <v>-77.95</v>
      </c>
    </row>
    <row r="346" spans="1:27" ht="15.75" thickBot="1" x14ac:dyDescent="0.3">
      <c r="A346" s="36"/>
      <c r="B346" s="36"/>
      <c r="C346" s="36"/>
      <c r="D346" s="36"/>
      <c r="E346" s="36"/>
      <c r="F346" s="36"/>
      <c r="G346" s="36"/>
      <c r="H346" s="36"/>
      <c r="I346" s="36" t="s">
        <v>545</v>
      </c>
      <c r="J346" s="36"/>
      <c r="K346" s="37">
        <v>44579</v>
      </c>
      <c r="L346" s="36"/>
      <c r="M346" s="36"/>
      <c r="N346" s="36"/>
      <c r="O346" s="36" t="s">
        <v>621</v>
      </c>
      <c r="P346" s="36"/>
      <c r="Q346" s="36" t="s">
        <v>689</v>
      </c>
      <c r="R346" s="36"/>
      <c r="S346" s="36" t="s">
        <v>279</v>
      </c>
      <c r="T346" s="36"/>
      <c r="U346" s="73"/>
      <c r="V346" s="36"/>
      <c r="W346" s="36" t="s">
        <v>70</v>
      </c>
      <c r="X346" s="36"/>
      <c r="Y346" s="39">
        <v>-32.85</v>
      </c>
      <c r="Z346" s="36"/>
      <c r="AA346" s="39">
        <f>ROUND(AA345+Y346,5)</f>
        <v>-110.8</v>
      </c>
    </row>
    <row r="347" spans="1:27" ht="15.75" thickBot="1" x14ac:dyDescent="0.3">
      <c r="A347" s="47"/>
      <c r="B347" s="47"/>
      <c r="C347" s="47"/>
      <c r="D347" s="47" t="s">
        <v>537</v>
      </c>
      <c r="E347" s="47"/>
      <c r="F347" s="47"/>
      <c r="G347" s="47"/>
      <c r="H347" s="47"/>
      <c r="I347" s="47"/>
      <c r="J347" s="47"/>
      <c r="K347" s="75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24">
        <f>ROUND(SUM(Y344:Y346),5)</f>
        <v>-110.8</v>
      </c>
      <c r="Z347" s="47"/>
      <c r="AA347" s="24">
        <f>AA346</f>
        <v>-110.8</v>
      </c>
    </row>
    <row r="348" spans="1:27" ht="15.75" thickBot="1" x14ac:dyDescent="0.3">
      <c r="A348" s="47"/>
      <c r="B348" s="47"/>
      <c r="C348" s="47" t="s">
        <v>435</v>
      </c>
      <c r="D348" s="47"/>
      <c r="E348" s="47"/>
      <c r="F348" s="47"/>
      <c r="G348" s="47"/>
      <c r="H348" s="47"/>
      <c r="I348" s="47"/>
      <c r="J348" s="47"/>
      <c r="K348" s="75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23">
        <f>Y347</f>
        <v>-110.8</v>
      </c>
      <c r="Z348" s="47"/>
      <c r="AA348" s="23">
        <f>AA347</f>
        <v>-110.8</v>
      </c>
    </row>
    <row r="349" spans="1:27" x14ac:dyDescent="0.25">
      <c r="A349" s="47"/>
      <c r="B349" s="47" t="s">
        <v>436</v>
      </c>
      <c r="C349" s="47"/>
      <c r="D349" s="47"/>
      <c r="E349" s="47"/>
      <c r="F349" s="47"/>
      <c r="G349" s="47"/>
      <c r="H349" s="47"/>
      <c r="I349" s="47"/>
      <c r="J349" s="47"/>
      <c r="K349" s="75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21">
        <f>ROUND(Y342+Y348,5)</f>
        <v>-202.25</v>
      </c>
      <c r="Z349" s="47"/>
      <c r="AA349" s="21">
        <f>ROUND(AA342+AA348,5)</f>
        <v>-202.25</v>
      </c>
    </row>
    <row r="350" spans="1:27" x14ac:dyDescent="0.25">
      <c r="A350" s="33"/>
      <c r="B350" s="33" t="s">
        <v>437</v>
      </c>
      <c r="C350" s="33"/>
      <c r="D350" s="33"/>
      <c r="E350" s="33"/>
      <c r="F350" s="33"/>
      <c r="G350" s="33"/>
      <c r="H350" s="33"/>
      <c r="I350" s="33"/>
      <c r="J350" s="33"/>
      <c r="K350" s="34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5"/>
      <c r="Z350" s="33"/>
      <c r="AA350" s="35"/>
    </row>
    <row r="351" spans="1:27" x14ac:dyDescent="0.25">
      <c r="A351" s="33"/>
      <c r="B351" s="33"/>
      <c r="C351" s="33" t="s">
        <v>438</v>
      </c>
      <c r="D351" s="33"/>
      <c r="E351" s="33"/>
      <c r="F351" s="33"/>
      <c r="G351" s="33"/>
      <c r="H351" s="33"/>
      <c r="I351" s="33"/>
      <c r="J351" s="33"/>
      <c r="K351" s="34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5"/>
      <c r="Z351" s="33"/>
      <c r="AA351" s="35"/>
    </row>
    <row r="352" spans="1:27" x14ac:dyDescent="0.25">
      <c r="A352" s="33"/>
      <c r="B352" s="33"/>
      <c r="C352" s="33"/>
      <c r="D352" s="33" t="s">
        <v>439</v>
      </c>
      <c r="E352" s="33"/>
      <c r="F352" s="33"/>
      <c r="G352" s="33"/>
      <c r="H352" s="33"/>
      <c r="I352" s="33"/>
      <c r="J352" s="33"/>
      <c r="K352" s="34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5"/>
      <c r="Z352" s="33"/>
      <c r="AA352" s="35"/>
    </row>
    <row r="353" spans="1:27" x14ac:dyDescent="0.25">
      <c r="A353" s="36"/>
      <c r="B353" s="36"/>
      <c r="C353" s="36"/>
      <c r="D353" s="36"/>
      <c r="E353" s="36"/>
      <c r="F353" s="36"/>
      <c r="G353" s="36"/>
      <c r="H353" s="36"/>
      <c r="I353" s="36" t="s">
        <v>546</v>
      </c>
      <c r="J353" s="36"/>
      <c r="K353" s="37">
        <v>44591</v>
      </c>
      <c r="L353" s="36"/>
      <c r="M353" s="36" t="s">
        <v>597</v>
      </c>
      <c r="N353" s="36"/>
      <c r="O353" s="36" t="s">
        <v>244</v>
      </c>
      <c r="P353" s="36"/>
      <c r="Q353" s="36"/>
      <c r="R353" s="36"/>
      <c r="S353" s="36" t="s">
        <v>279</v>
      </c>
      <c r="T353" s="36"/>
      <c r="U353" s="73"/>
      <c r="V353" s="36"/>
      <c r="W353" s="36" t="s">
        <v>22</v>
      </c>
      <c r="X353" s="36"/>
      <c r="Y353" s="38">
        <v>-40</v>
      </c>
      <c r="Z353" s="36"/>
      <c r="AA353" s="38">
        <f>ROUND(AA352+Y353,5)</f>
        <v>-40</v>
      </c>
    </row>
    <row r="354" spans="1:27" x14ac:dyDescent="0.25">
      <c r="A354" s="36"/>
      <c r="B354" s="36"/>
      <c r="C354" s="36"/>
      <c r="D354" s="36"/>
      <c r="E354" s="36"/>
      <c r="F354" s="36"/>
      <c r="G354" s="36"/>
      <c r="H354" s="36"/>
      <c r="I354" s="36" t="s">
        <v>545</v>
      </c>
      <c r="J354" s="36"/>
      <c r="K354" s="37">
        <v>44591</v>
      </c>
      <c r="L354" s="36"/>
      <c r="M354" s="36" t="s">
        <v>598</v>
      </c>
      <c r="N354" s="36"/>
      <c r="O354" s="36" t="s">
        <v>245</v>
      </c>
      <c r="P354" s="36"/>
      <c r="Q354" s="36" t="s">
        <v>690</v>
      </c>
      <c r="R354" s="36"/>
      <c r="S354" s="36" t="s">
        <v>279</v>
      </c>
      <c r="T354" s="36"/>
      <c r="U354" s="73"/>
      <c r="V354" s="36"/>
      <c r="W354" s="36" t="s">
        <v>70</v>
      </c>
      <c r="X354" s="36"/>
      <c r="Y354" s="38">
        <v>-47.5</v>
      </c>
      <c r="Z354" s="36"/>
      <c r="AA354" s="38">
        <f>ROUND(AA353+Y354,5)</f>
        <v>-87.5</v>
      </c>
    </row>
    <row r="355" spans="1:27" ht="15.75" thickBot="1" x14ac:dyDescent="0.3">
      <c r="A355" s="36"/>
      <c r="B355" s="36"/>
      <c r="C355" s="36"/>
      <c r="D355" s="36"/>
      <c r="E355" s="36"/>
      <c r="F355" s="36"/>
      <c r="G355" s="36"/>
      <c r="H355" s="36"/>
      <c r="I355" s="36" t="s">
        <v>545</v>
      </c>
      <c r="J355" s="36"/>
      <c r="K355" s="37">
        <v>44591</v>
      </c>
      <c r="L355" s="36"/>
      <c r="M355" s="36" t="s">
        <v>599</v>
      </c>
      <c r="N355" s="36"/>
      <c r="O355" s="36" t="s">
        <v>245</v>
      </c>
      <c r="P355" s="36"/>
      <c r="Q355" s="36" t="s">
        <v>691</v>
      </c>
      <c r="R355" s="36"/>
      <c r="S355" s="36" t="s">
        <v>279</v>
      </c>
      <c r="T355" s="36"/>
      <c r="U355" s="73"/>
      <c r="V355" s="36"/>
      <c r="W355" s="36" t="s">
        <v>70</v>
      </c>
      <c r="X355" s="36"/>
      <c r="Y355" s="74">
        <v>-54.52</v>
      </c>
      <c r="Z355" s="36"/>
      <c r="AA355" s="74">
        <f>ROUND(AA354+Y355,5)</f>
        <v>-142.02000000000001</v>
      </c>
    </row>
    <row r="356" spans="1:27" x14ac:dyDescent="0.25">
      <c r="A356" s="47"/>
      <c r="B356" s="47"/>
      <c r="C356" s="47"/>
      <c r="D356" s="47" t="s">
        <v>538</v>
      </c>
      <c r="E356" s="47"/>
      <c r="F356" s="47"/>
      <c r="G356" s="47"/>
      <c r="H356" s="47"/>
      <c r="I356" s="47"/>
      <c r="J356" s="47"/>
      <c r="K356" s="75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21">
        <f>ROUND(SUM(Y352:Y355),5)</f>
        <v>-142.02000000000001</v>
      </c>
      <c r="Z356" s="47"/>
      <c r="AA356" s="21">
        <f>AA355</f>
        <v>-142.02000000000001</v>
      </c>
    </row>
    <row r="357" spans="1:27" x14ac:dyDescent="0.25">
      <c r="A357" s="33"/>
      <c r="B357" s="33"/>
      <c r="C357" s="33"/>
      <c r="D357" s="33" t="s">
        <v>440</v>
      </c>
      <c r="E357" s="33"/>
      <c r="F357" s="33"/>
      <c r="G357" s="33"/>
      <c r="H357" s="33"/>
      <c r="I357" s="33"/>
      <c r="J357" s="33"/>
      <c r="K357" s="34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5"/>
      <c r="Z357" s="33"/>
      <c r="AA357" s="35"/>
    </row>
    <row r="358" spans="1:27" ht="15.75" thickBot="1" x14ac:dyDescent="0.3">
      <c r="A358" s="43"/>
      <c r="B358" s="43"/>
      <c r="C358" s="43"/>
      <c r="D358" s="43"/>
      <c r="E358" s="43"/>
      <c r="F358" s="43"/>
      <c r="G358" s="36"/>
      <c r="H358" s="36"/>
      <c r="I358" s="36" t="s">
        <v>546</v>
      </c>
      <c r="J358" s="36"/>
      <c r="K358" s="37">
        <v>44587</v>
      </c>
      <c r="L358" s="36"/>
      <c r="M358" s="36" t="s">
        <v>600</v>
      </c>
      <c r="N358" s="36"/>
      <c r="O358" s="36" t="s">
        <v>240</v>
      </c>
      <c r="P358" s="36"/>
      <c r="Q358" s="36"/>
      <c r="R358" s="36"/>
      <c r="S358" s="36" t="s">
        <v>279</v>
      </c>
      <c r="T358" s="36"/>
      <c r="U358" s="73"/>
      <c r="V358" s="36"/>
      <c r="W358" s="36" t="s">
        <v>22</v>
      </c>
      <c r="X358" s="36"/>
      <c r="Y358" s="74">
        <v>-550</v>
      </c>
      <c r="Z358" s="36"/>
      <c r="AA358" s="74">
        <f>ROUND(AA357+Y358,5)</f>
        <v>-550</v>
      </c>
    </row>
    <row r="359" spans="1:27" x14ac:dyDescent="0.25">
      <c r="A359" s="47"/>
      <c r="B359" s="47"/>
      <c r="C359" s="47"/>
      <c r="D359" s="47" t="s">
        <v>539</v>
      </c>
      <c r="E359" s="47"/>
      <c r="F359" s="47"/>
      <c r="G359" s="47"/>
      <c r="H359" s="47"/>
      <c r="I359" s="47"/>
      <c r="J359" s="47"/>
      <c r="K359" s="75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21">
        <f>ROUND(SUM(Y357:Y358),5)</f>
        <v>-550</v>
      </c>
      <c r="Z359" s="47"/>
      <c r="AA359" s="21">
        <f>AA358</f>
        <v>-550</v>
      </c>
    </row>
    <row r="360" spans="1:27" x14ac:dyDescent="0.25">
      <c r="A360" s="33"/>
      <c r="B360" s="33"/>
      <c r="C360" s="33"/>
      <c r="D360" s="33" t="s">
        <v>441</v>
      </c>
      <c r="E360" s="33"/>
      <c r="F360" s="33"/>
      <c r="G360" s="33"/>
      <c r="H360" s="33"/>
      <c r="I360" s="33"/>
      <c r="J360" s="33"/>
      <c r="K360" s="34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5"/>
      <c r="Z360" s="33"/>
      <c r="AA360" s="35"/>
    </row>
    <row r="361" spans="1:27" x14ac:dyDescent="0.25">
      <c r="A361" s="36"/>
      <c r="B361" s="36"/>
      <c r="C361" s="36"/>
      <c r="D361" s="36"/>
      <c r="E361" s="36"/>
      <c r="F361" s="36"/>
      <c r="G361" s="36"/>
      <c r="H361" s="36"/>
      <c r="I361" s="36" t="s">
        <v>546</v>
      </c>
      <c r="J361" s="36"/>
      <c r="K361" s="37">
        <v>44562</v>
      </c>
      <c r="L361" s="36"/>
      <c r="M361" s="36" t="s">
        <v>601</v>
      </c>
      <c r="N361" s="36"/>
      <c r="O361" s="36" t="s">
        <v>219</v>
      </c>
      <c r="P361" s="36"/>
      <c r="Q361" s="36"/>
      <c r="R361" s="36"/>
      <c r="S361" s="36" t="s">
        <v>279</v>
      </c>
      <c r="T361" s="36"/>
      <c r="U361" s="73"/>
      <c r="V361" s="36"/>
      <c r="W361" s="36" t="s">
        <v>22</v>
      </c>
      <c r="X361" s="36"/>
      <c r="Y361" s="38">
        <v>-4210</v>
      </c>
      <c r="Z361" s="36"/>
      <c r="AA361" s="38">
        <f>ROUND(AA360+Y361,5)</f>
        <v>-4210</v>
      </c>
    </row>
    <row r="362" spans="1:27" x14ac:dyDescent="0.25">
      <c r="A362" s="36"/>
      <c r="B362" s="36"/>
      <c r="C362" s="36"/>
      <c r="D362" s="36"/>
      <c r="E362" s="36"/>
      <c r="F362" s="36"/>
      <c r="G362" s="36"/>
      <c r="H362" s="36"/>
      <c r="I362" s="36" t="s">
        <v>546</v>
      </c>
      <c r="J362" s="36"/>
      <c r="K362" s="37">
        <v>44569</v>
      </c>
      <c r="L362" s="36"/>
      <c r="M362" s="36" t="s">
        <v>602</v>
      </c>
      <c r="N362" s="36"/>
      <c r="O362" s="36" t="s">
        <v>223</v>
      </c>
      <c r="P362" s="36"/>
      <c r="Q362" s="36"/>
      <c r="R362" s="36"/>
      <c r="S362" s="36" t="s">
        <v>279</v>
      </c>
      <c r="T362" s="36"/>
      <c r="U362" s="73"/>
      <c r="V362" s="36"/>
      <c r="W362" s="36" t="s">
        <v>22</v>
      </c>
      <c r="X362" s="36"/>
      <c r="Y362" s="38">
        <v>-510</v>
      </c>
      <c r="Z362" s="36"/>
      <c r="AA362" s="38">
        <f>ROUND(AA361+Y362,5)</f>
        <v>-4720</v>
      </c>
    </row>
    <row r="363" spans="1:27" x14ac:dyDescent="0.25">
      <c r="A363" s="36"/>
      <c r="B363" s="36"/>
      <c r="C363" s="36"/>
      <c r="D363" s="36"/>
      <c r="E363" s="36"/>
      <c r="F363" s="36"/>
      <c r="G363" s="36"/>
      <c r="H363" s="36"/>
      <c r="I363" s="36" t="s">
        <v>545</v>
      </c>
      <c r="J363" s="36"/>
      <c r="K363" s="37">
        <v>44575</v>
      </c>
      <c r="L363" s="36"/>
      <c r="M363" s="36"/>
      <c r="N363" s="36"/>
      <c r="O363" s="36" t="s">
        <v>622</v>
      </c>
      <c r="P363" s="36"/>
      <c r="Q363" s="36" t="s">
        <v>686</v>
      </c>
      <c r="R363" s="36"/>
      <c r="S363" s="36" t="s">
        <v>279</v>
      </c>
      <c r="T363" s="36"/>
      <c r="U363" s="73"/>
      <c r="V363" s="36"/>
      <c r="W363" s="36" t="s">
        <v>70</v>
      </c>
      <c r="X363" s="36"/>
      <c r="Y363" s="38">
        <v>-107.39</v>
      </c>
      <c r="Z363" s="36"/>
      <c r="AA363" s="38">
        <f>ROUND(AA362+Y363,5)</f>
        <v>-4827.3900000000003</v>
      </c>
    </row>
    <row r="364" spans="1:27" ht="15.75" thickBot="1" x14ac:dyDescent="0.3">
      <c r="A364" s="36"/>
      <c r="B364" s="36"/>
      <c r="C364" s="36"/>
      <c r="D364" s="36"/>
      <c r="E364" s="36"/>
      <c r="F364" s="36"/>
      <c r="G364" s="36"/>
      <c r="H364" s="36"/>
      <c r="I364" s="36" t="s">
        <v>545</v>
      </c>
      <c r="J364" s="36"/>
      <c r="K364" s="37">
        <v>44580</v>
      </c>
      <c r="L364" s="36"/>
      <c r="M364" s="36"/>
      <c r="N364" s="36"/>
      <c r="O364" s="36" t="s">
        <v>623</v>
      </c>
      <c r="P364" s="36"/>
      <c r="Q364" s="36"/>
      <c r="R364" s="36"/>
      <c r="S364" s="36" t="s">
        <v>279</v>
      </c>
      <c r="T364" s="36"/>
      <c r="U364" s="73"/>
      <c r="V364" s="36"/>
      <c r="W364" s="36" t="s">
        <v>70</v>
      </c>
      <c r="X364" s="36"/>
      <c r="Y364" s="39">
        <v>-160</v>
      </c>
      <c r="Z364" s="36"/>
      <c r="AA364" s="39">
        <f>ROUND(AA363+Y364,5)</f>
        <v>-4987.3900000000003</v>
      </c>
    </row>
    <row r="365" spans="1:27" ht="15.75" thickBot="1" x14ac:dyDescent="0.3">
      <c r="A365" s="47"/>
      <c r="B365" s="47"/>
      <c r="C365" s="47"/>
      <c r="D365" s="47" t="s">
        <v>540</v>
      </c>
      <c r="E365" s="47"/>
      <c r="F365" s="47"/>
      <c r="G365" s="47"/>
      <c r="H365" s="47"/>
      <c r="I365" s="47"/>
      <c r="J365" s="47"/>
      <c r="K365" s="75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23">
        <f>ROUND(SUM(Y360:Y364),5)</f>
        <v>-4987.3900000000003</v>
      </c>
      <c r="Z365" s="47"/>
      <c r="AA365" s="23">
        <f>AA364</f>
        <v>-4987.3900000000003</v>
      </c>
    </row>
    <row r="366" spans="1:27" x14ac:dyDescent="0.25">
      <c r="A366" s="47"/>
      <c r="B366" s="47"/>
      <c r="C366" s="47" t="s">
        <v>442</v>
      </c>
      <c r="D366" s="47"/>
      <c r="E366" s="47"/>
      <c r="F366" s="47"/>
      <c r="G366" s="47"/>
      <c r="H366" s="47"/>
      <c r="I366" s="47"/>
      <c r="J366" s="47"/>
      <c r="K366" s="75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21">
        <f>ROUND(Y356+Y359+Y365,5)</f>
        <v>-5679.41</v>
      </c>
      <c r="Z366" s="47"/>
      <c r="AA366" s="21">
        <f>ROUND(AA356+AA359+AA365,5)</f>
        <v>-5679.41</v>
      </c>
    </row>
    <row r="367" spans="1:27" x14ac:dyDescent="0.25">
      <c r="A367" s="33"/>
      <c r="B367" s="33"/>
      <c r="C367" s="33" t="s">
        <v>443</v>
      </c>
      <c r="D367" s="33"/>
      <c r="E367" s="33"/>
      <c r="F367" s="33"/>
      <c r="G367" s="33"/>
      <c r="H367" s="33"/>
      <c r="I367" s="33"/>
      <c r="J367" s="33"/>
      <c r="K367" s="34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5"/>
      <c r="Z367" s="33"/>
      <c r="AA367" s="35"/>
    </row>
    <row r="368" spans="1:27" x14ac:dyDescent="0.25">
      <c r="A368" s="36"/>
      <c r="B368" s="36"/>
      <c r="C368" s="36"/>
      <c r="D368" s="36"/>
      <c r="E368" s="36"/>
      <c r="F368" s="36"/>
      <c r="G368" s="36"/>
      <c r="H368" s="36"/>
      <c r="I368" s="36" t="s">
        <v>546</v>
      </c>
      <c r="J368" s="36"/>
      <c r="K368" s="37">
        <v>44564</v>
      </c>
      <c r="L368" s="36"/>
      <c r="M368" s="36" t="s">
        <v>603</v>
      </c>
      <c r="N368" s="36"/>
      <c r="O368" s="36" t="s">
        <v>214</v>
      </c>
      <c r="P368" s="36"/>
      <c r="Q368" s="36" t="s">
        <v>692</v>
      </c>
      <c r="R368" s="36"/>
      <c r="S368" s="36" t="s">
        <v>279</v>
      </c>
      <c r="T368" s="36"/>
      <c r="U368" s="73"/>
      <c r="V368" s="36"/>
      <c r="W368" s="36" t="s">
        <v>22</v>
      </c>
      <c r="X368" s="36"/>
      <c r="Y368" s="38">
        <v>-240</v>
      </c>
      <c r="Z368" s="36"/>
      <c r="AA368" s="38">
        <f>ROUND(AA367+Y368,5)</f>
        <v>-240</v>
      </c>
    </row>
    <row r="369" spans="1:27" x14ac:dyDescent="0.25">
      <c r="A369" s="36"/>
      <c r="B369" s="36"/>
      <c r="C369" s="36"/>
      <c r="D369" s="36"/>
      <c r="E369" s="36"/>
      <c r="F369" s="36"/>
      <c r="G369" s="36"/>
      <c r="H369" s="36"/>
      <c r="I369" s="36" t="s">
        <v>545</v>
      </c>
      <c r="J369" s="36"/>
      <c r="K369" s="37">
        <v>44575</v>
      </c>
      <c r="L369" s="36"/>
      <c r="M369" s="36"/>
      <c r="N369" s="36"/>
      <c r="O369" s="36" t="s">
        <v>624</v>
      </c>
      <c r="P369" s="36"/>
      <c r="Q369" s="36" t="s">
        <v>693</v>
      </c>
      <c r="R369" s="36"/>
      <c r="S369" s="36" t="s">
        <v>279</v>
      </c>
      <c r="T369" s="36"/>
      <c r="U369" s="73"/>
      <c r="V369" s="36"/>
      <c r="W369" s="36" t="s">
        <v>70</v>
      </c>
      <c r="X369" s="36"/>
      <c r="Y369" s="38">
        <v>-126</v>
      </c>
      <c r="Z369" s="36"/>
      <c r="AA369" s="38">
        <f>ROUND(AA368+Y369,5)</f>
        <v>-366</v>
      </c>
    </row>
    <row r="370" spans="1:27" x14ac:dyDescent="0.25">
      <c r="A370" s="36"/>
      <c r="B370" s="36"/>
      <c r="C370" s="36"/>
      <c r="D370" s="36"/>
      <c r="E370" s="36"/>
      <c r="F370" s="36"/>
      <c r="G370" s="36"/>
      <c r="H370" s="36"/>
      <c r="I370" s="36" t="s">
        <v>545</v>
      </c>
      <c r="J370" s="36"/>
      <c r="K370" s="37">
        <v>44575</v>
      </c>
      <c r="L370" s="36"/>
      <c r="M370" s="36"/>
      <c r="N370" s="36"/>
      <c r="O370" s="36" t="s">
        <v>624</v>
      </c>
      <c r="P370" s="36"/>
      <c r="Q370" s="36" t="s">
        <v>694</v>
      </c>
      <c r="R370" s="36"/>
      <c r="S370" s="36" t="s">
        <v>279</v>
      </c>
      <c r="T370" s="36"/>
      <c r="U370" s="73"/>
      <c r="V370" s="36"/>
      <c r="W370" s="36" t="s">
        <v>70</v>
      </c>
      <c r="X370" s="36"/>
      <c r="Y370" s="38">
        <v>-135</v>
      </c>
      <c r="Z370" s="36"/>
      <c r="AA370" s="38">
        <f>ROUND(AA369+Y370,5)</f>
        <v>-501</v>
      </c>
    </row>
    <row r="371" spans="1:27" x14ac:dyDescent="0.25">
      <c r="A371" s="36"/>
      <c r="B371" s="36"/>
      <c r="C371" s="36"/>
      <c r="D371" s="36"/>
      <c r="E371" s="36"/>
      <c r="F371" s="36"/>
      <c r="G371" s="36"/>
      <c r="H371" s="36"/>
      <c r="I371" s="36" t="s">
        <v>546</v>
      </c>
      <c r="J371" s="36"/>
      <c r="K371" s="37">
        <v>44575</v>
      </c>
      <c r="L371" s="36"/>
      <c r="M371" s="36" t="s">
        <v>604</v>
      </c>
      <c r="N371" s="36"/>
      <c r="O371" s="36" t="s">
        <v>223</v>
      </c>
      <c r="P371" s="36"/>
      <c r="Q371" s="36"/>
      <c r="R371" s="36"/>
      <c r="S371" s="36" t="s">
        <v>279</v>
      </c>
      <c r="T371" s="36"/>
      <c r="U371" s="73"/>
      <c r="V371" s="36"/>
      <c r="W371" s="36" t="s">
        <v>22</v>
      </c>
      <c r="X371" s="36"/>
      <c r="Y371" s="38">
        <v>-75</v>
      </c>
      <c r="Z371" s="36"/>
      <c r="AA371" s="38">
        <f>ROUND(AA370+Y371,5)</f>
        <v>-576</v>
      </c>
    </row>
    <row r="372" spans="1:27" x14ac:dyDescent="0.25">
      <c r="A372" s="36"/>
      <c r="B372" s="36"/>
      <c r="C372" s="36"/>
      <c r="D372" s="36"/>
      <c r="E372" s="36"/>
      <c r="F372" s="36"/>
      <c r="G372" s="36"/>
      <c r="H372" s="36"/>
      <c r="I372" s="36" t="s">
        <v>546</v>
      </c>
      <c r="J372" s="36"/>
      <c r="K372" s="37">
        <v>44586</v>
      </c>
      <c r="L372" s="36"/>
      <c r="M372" s="36" t="s">
        <v>605</v>
      </c>
      <c r="N372" s="36"/>
      <c r="O372" s="36" t="s">
        <v>223</v>
      </c>
      <c r="P372" s="36"/>
      <c r="Q372" s="36"/>
      <c r="R372" s="36"/>
      <c r="S372" s="36" t="s">
        <v>279</v>
      </c>
      <c r="T372" s="36"/>
      <c r="U372" s="73"/>
      <c r="V372" s="36"/>
      <c r="W372" s="36" t="s">
        <v>22</v>
      </c>
      <c r="X372" s="36"/>
      <c r="Y372" s="38">
        <v>-85</v>
      </c>
      <c r="Z372" s="36"/>
      <c r="AA372" s="38">
        <f>ROUND(AA371+Y372,5)</f>
        <v>-661</v>
      </c>
    </row>
    <row r="373" spans="1:27" ht="15.75" thickBot="1" x14ac:dyDescent="0.3">
      <c r="A373" s="36"/>
      <c r="B373" s="36"/>
      <c r="C373" s="36"/>
      <c r="D373" s="36"/>
      <c r="E373" s="36"/>
      <c r="F373" s="36"/>
      <c r="G373" s="36"/>
      <c r="H373" s="36"/>
      <c r="I373" s="36" t="s">
        <v>546</v>
      </c>
      <c r="J373" s="36"/>
      <c r="K373" s="37">
        <v>44588</v>
      </c>
      <c r="L373" s="36"/>
      <c r="M373" s="36" t="s">
        <v>606</v>
      </c>
      <c r="N373" s="36"/>
      <c r="O373" s="36" t="s">
        <v>231</v>
      </c>
      <c r="P373" s="36"/>
      <c r="Q373" s="36"/>
      <c r="R373" s="36"/>
      <c r="S373" s="36" t="s">
        <v>279</v>
      </c>
      <c r="T373" s="36"/>
      <c r="U373" s="73"/>
      <c r="V373" s="36"/>
      <c r="W373" s="36" t="s">
        <v>22</v>
      </c>
      <c r="X373" s="36"/>
      <c r="Y373" s="39">
        <v>-152</v>
      </c>
      <c r="Z373" s="36"/>
      <c r="AA373" s="39">
        <f>ROUND(AA372+Y373,5)</f>
        <v>-813</v>
      </c>
    </row>
    <row r="374" spans="1:27" ht="15.75" thickBot="1" x14ac:dyDescent="0.3">
      <c r="A374" s="47"/>
      <c r="B374" s="47"/>
      <c r="C374" s="47" t="s">
        <v>541</v>
      </c>
      <c r="D374" s="47"/>
      <c r="E374" s="47"/>
      <c r="F374" s="47"/>
      <c r="G374" s="47"/>
      <c r="H374" s="47"/>
      <c r="I374" s="47"/>
      <c r="J374" s="47"/>
      <c r="K374" s="75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23">
        <f>ROUND(SUM(Y367:Y373),5)</f>
        <v>-813</v>
      </c>
      <c r="Z374" s="47"/>
      <c r="AA374" s="23">
        <f>AA373</f>
        <v>-813</v>
      </c>
    </row>
    <row r="375" spans="1:27" x14ac:dyDescent="0.25">
      <c r="A375" s="47"/>
      <c r="B375" s="47" t="s">
        <v>444</v>
      </c>
      <c r="C375" s="47"/>
      <c r="D375" s="47"/>
      <c r="E375" s="47"/>
      <c r="F375" s="47"/>
      <c r="G375" s="47"/>
      <c r="H375" s="47"/>
      <c r="I375" s="47"/>
      <c r="J375" s="47"/>
      <c r="K375" s="75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21">
        <f>ROUND(Y366+Y374,5)</f>
        <v>-6492.41</v>
      </c>
      <c r="Z375" s="47"/>
      <c r="AA375" s="21">
        <f>ROUND(AA366+AA374,5)</f>
        <v>-6492.41</v>
      </c>
    </row>
    <row r="376" spans="1:27" x14ac:dyDescent="0.25">
      <c r="A376" s="33"/>
      <c r="B376" s="33" t="s">
        <v>445</v>
      </c>
      <c r="C376" s="33"/>
      <c r="D376" s="33"/>
      <c r="E376" s="33"/>
      <c r="F376" s="33"/>
      <c r="G376" s="33"/>
      <c r="H376" s="33"/>
      <c r="I376" s="33"/>
      <c r="J376" s="33"/>
      <c r="K376" s="34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5"/>
      <c r="Z376" s="33"/>
      <c r="AA376" s="35"/>
    </row>
    <row r="377" spans="1:27" x14ac:dyDescent="0.25">
      <c r="A377" s="36"/>
      <c r="B377" s="36"/>
      <c r="C377" s="36"/>
      <c r="D377" s="36"/>
      <c r="E377" s="36"/>
      <c r="F377" s="36"/>
      <c r="G377" s="36"/>
      <c r="H377" s="36"/>
      <c r="I377" s="36" t="s">
        <v>545</v>
      </c>
      <c r="J377" s="36"/>
      <c r="K377" s="37">
        <v>44570</v>
      </c>
      <c r="L377" s="36"/>
      <c r="M377" s="36"/>
      <c r="N377" s="36"/>
      <c r="O377" s="36" t="s">
        <v>614</v>
      </c>
      <c r="P377" s="36"/>
      <c r="Q377" s="36" t="s">
        <v>695</v>
      </c>
      <c r="R377" s="36"/>
      <c r="S377" s="36" t="s">
        <v>279</v>
      </c>
      <c r="T377" s="36"/>
      <c r="U377" s="73"/>
      <c r="V377" s="36"/>
      <c r="W377" s="36" t="s">
        <v>70</v>
      </c>
      <c r="X377" s="36"/>
      <c r="Y377" s="38">
        <v>-27.21</v>
      </c>
      <c r="Z377" s="36"/>
      <c r="AA377" s="38">
        <f>ROUND(AA376+Y377,5)</f>
        <v>-27.21</v>
      </c>
    </row>
    <row r="378" spans="1:27" x14ac:dyDescent="0.25">
      <c r="A378" s="36"/>
      <c r="B378" s="36"/>
      <c r="C378" s="36"/>
      <c r="D378" s="36"/>
      <c r="E378" s="36"/>
      <c r="F378" s="36"/>
      <c r="G378" s="36"/>
      <c r="H378" s="36"/>
      <c r="I378" s="36" t="s">
        <v>545</v>
      </c>
      <c r="J378" s="36"/>
      <c r="K378" s="37">
        <v>44576</v>
      </c>
      <c r="L378" s="36"/>
      <c r="M378" s="36"/>
      <c r="N378" s="36"/>
      <c r="O378" s="36" t="s">
        <v>614</v>
      </c>
      <c r="P378" s="36"/>
      <c r="Q378" s="36" t="s">
        <v>696</v>
      </c>
      <c r="R378" s="36"/>
      <c r="S378" s="36" t="s">
        <v>279</v>
      </c>
      <c r="T378" s="36"/>
      <c r="U378" s="73"/>
      <c r="V378" s="36"/>
      <c r="W378" s="36" t="s">
        <v>70</v>
      </c>
      <c r="X378" s="36"/>
      <c r="Y378" s="38">
        <v>-20.97</v>
      </c>
      <c r="Z378" s="36"/>
      <c r="AA378" s="38">
        <f>ROUND(AA377+Y378,5)</f>
        <v>-48.18</v>
      </c>
    </row>
    <row r="379" spans="1:27" x14ac:dyDescent="0.25">
      <c r="A379" s="36"/>
      <c r="B379" s="36"/>
      <c r="C379" s="36"/>
      <c r="D379" s="36"/>
      <c r="E379" s="36"/>
      <c r="F379" s="36"/>
      <c r="G379" s="36"/>
      <c r="H379" s="36"/>
      <c r="I379" s="36" t="s">
        <v>545</v>
      </c>
      <c r="J379" s="36"/>
      <c r="K379" s="37">
        <v>44577</v>
      </c>
      <c r="L379" s="36"/>
      <c r="M379" s="36"/>
      <c r="N379" s="36"/>
      <c r="O379" s="36" t="s">
        <v>614</v>
      </c>
      <c r="P379" s="36"/>
      <c r="Q379" s="36" t="s">
        <v>695</v>
      </c>
      <c r="R379" s="36"/>
      <c r="S379" s="36" t="s">
        <v>279</v>
      </c>
      <c r="T379" s="36"/>
      <c r="U379" s="73"/>
      <c r="V379" s="36"/>
      <c r="W379" s="36" t="s">
        <v>70</v>
      </c>
      <c r="X379" s="36"/>
      <c r="Y379" s="38">
        <v>-33.06</v>
      </c>
      <c r="Z379" s="36"/>
      <c r="AA379" s="38">
        <f>ROUND(AA378+Y379,5)</f>
        <v>-81.239999999999995</v>
      </c>
    </row>
    <row r="380" spans="1:27" x14ac:dyDescent="0.25">
      <c r="A380" s="36"/>
      <c r="B380" s="36"/>
      <c r="C380" s="36"/>
      <c r="D380" s="36"/>
      <c r="E380" s="36"/>
      <c r="F380" s="36"/>
      <c r="G380" s="36"/>
      <c r="H380" s="36"/>
      <c r="I380" s="36" t="s">
        <v>545</v>
      </c>
      <c r="J380" s="36"/>
      <c r="K380" s="37">
        <v>44578</v>
      </c>
      <c r="L380" s="36"/>
      <c r="M380" s="36"/>
      <c r="N380" s="36"/>
      <c r="O380" s="36" t="s">
        <v>614</v>
      </c>
      <c r="P380" s="36"/>
      <c r="Q380" s="36" t="s">
        <v>695</v>
      </c>
      <c r="R380" s="36"/>
      <c r="S380" s="36" t="s">
        <v>279</v>
      </c>
      <c r="T380" s="36"/>
      <c r="U380" s="73"/>
      <c r="V380" s="36"/>
      <c r="W380" s="36" t="s">
        <v>70</v>
      </c>
      <c r="X380" s="36"/>
      <c r="Y380" s="38">
        <v>-69.22</v>
      </c>
      <c r="Z380" s="36"/>
      <c r="AA380" s="38">
        <f>ROUND(AA379+Y380,5)</f>
        <v>-150.46</v>
      </c>
    </row>
    <row r="381" spans="1:27" x14ac:dyDescent="0.25">
      <c r="A381" s="36"/>
      <c r="B381" s="36"/>
      <c r="C381" s="36"/>
      <c r="D381" s="36"/>
      <c r="E381" s="36"/>
      <c r="F381" s="36"/>
      <c r="G381" s="36"/>
      <c r="H381" s="36"/>
      <c r="I381" s="36" t="s">
        <v>545</v>
      </c>
      <c r="J381" s="36"/>
      <c r="K381" s="37">
        <v>44586</v>
      </c>
      <c r="L381" s="36"/>
      <c r="M381" s="36"/>
      <c r="N381" s="36"/>
      <c r="O381" s="36" t="s">
        <v>625</v>
      </c>
      <c r="P381" s="36"/>
      <c r="Q381" s="36" t="s">
        <v>686</v>
      </c>
      <c r="R381" s="36"/>
      <c r="S381" s="36" t="s">
        <v>279</v>
      </c>
      <c r="T381" s="36"/>
      <c r="U381" s="73"/>
      <c r="V381" s="36"/>
      <c r="W381" s="36" t="s">
        <v>70</v>
      </c>
      <c r="X381" s="36"/>
      <c r="Y381" s="38">
        <v>-255.01</v>
      </c>
      <c r="Z381" s="36"/>
      <c r="AA381" s="38">
        <f>ROUND(AA380+Y381,5)</f>
        <v>-405.47</v>
      </c>
    </row>
    <row r="382" spans="1:27" ht="15.75" thickBot="1" x14ac:dyDescent="0.3">
      <c r="A382" s="36"/>
      <c r="B382" s="36"/>
      <c r="C382" s="36"/>
      <c r="D382" s="36"/>
      <c r="E382" s="36"/>
      <c r="F382" s="36"/>
      <c r="G382" s="36"/>
      <c r="H382" s="36"/>
      <c r="I382" s="36" t="s">
        <v>545</v>
      </c>
      <c r="J382" s="36"/>
      <c r="K382" s="37">
        <v>44589</v>
      </c>
      <c r="L382" s="36"/>
      <c r="M382" s="36"/>
      <c r="N382" s="36"/>
      <c r="O382" s="36" t="s">
        <v>625</v>
      </c>
      <c r="P382" s="36"/>
      <c r="Q382" s="36" t="s">
        <v>686</v>
      </c>
      <c r="R382" s="36"/>
      <c r="S382" s="36" t="s">
        <v>279</v>
      </c>
      <c r="T382" s="36"/>
      <c r="U382" s="73"/>
      <c r="V382" s="36"/>
      <c r="W382" s="36" t="s">
        <v>70</v>
      </c>
      <c r="X382" s="36"/>
      <c r="Y382" s="74">
        <v>-198.32</v>
      </c>
      <c r="Z382" s="36"/>
      <c r="AA382" s="74">
        <f>ROUND(AA381+Y382,5)</f>
        <v>-603.79</v>
      </c>
    </row>
    <row r="383" spans="1:27" x14ac:dyDescent="0.25">
      <c r="A383" s="47"/>
      <c r="B383" s="47" t="s">
        <v>542</v>
      </c>
      <c r="C383" s="47"/>
      <c r="D383" s="47"/>
      <c r="E383" s="47"/>
      <c r="F383" s="47"/>
      <c r="G383" s="47"/>
      <c r="H383" s="47"/>
      <c r="I383" s="47"/>
      <c r="J383" s="47"/>
      <c r="K383" s="75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21">
        <f>ROUND(SUM(Y376:Y382),5)</f>
        <v>-603.79</v>
      </c>
      <c r="Z383" s="47"/>
      <c r="AA383" s="21">
        <f>AA382</f>
        <v>-603.79</v>
      </c>
    </row>
    <row r="384" spans="1:27" x14ac:dyDescent="0.25">
      <c r="A384" s="33"/>
      <c r="B384" s="33" t="s">
        <v>450</v>
      </c>
      <c r="C384" s="33"/>
      <c r="D384" s="33"/>
      <c r="E384" s="33"/>
      <c r="F384" s="33"/>
      <c r="G384" s="33"/>
      <c r="H384" s="33"/>
      <c r="I384" s="33"/>
      <c r="J384" s="33"/>
      <c r="K384" s="34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5"/>
      <c r="Z384" s="33"/>
      <c r="AA384" s="35"/>
    </row>
    <row r="385" spans="1:27" x14ac:dyDescent="0.25">
      <c r="A385" s="33"/>
      <c r="B385" s="33"/>
      <c r="C385" s="33" t="s">
        <v>451</v>
      </c>
      <c r="D385" s="33"/>
      <c r="E385" s="33"/>
      <c r="F385" s="33"/>
      <c r="G385" s="33"/>
      <c r="H385" s="33"/>
      <c r="I385" s="33"/>
      <c r="J385" s="33"/>
      <c r="K385" s="34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5"/>
      <c r="Z385" s="33"/>
      <c r="AA385" s="35"/>
    </row>
    <row r="386" spans="1:27" ht="15.75" thickBot="1" x14ac:dyDescent="0.3">
      <c r="A386" s="43"/>
      <c r="B386" s="43"/>
      <c r="C386" s="43"/>
      <c r="D386" s="43"/>
      <c r="E386" s="43"/>
      <c r="F386" s="43"/>
      <c r="G386" s="36"/>
      <c r="H386" s="36"/>
      <c r="I386" s="36" t="s">
        <v>118</v>
      </c>
      <c r="J386" s="36"/>
      <c r="K386" s="37">
        <v>44572</v>
      </c>
      <c r="L386" s="36"/>
      <c r="M386" s="36" t="s">
        <v>607</v>
      </c>
      <c r="N386" s="36"/>
      <c r="O386" s="36"/>
      <c r="P386" s="36"/>
      <c r="Q386" s="36" t="s">
        <v>697</v>
      </c>
      <c r="R386" s="36"/>
      <c r="S386" s="36" t="s">
        <v>279</v>
      </c>
      <c r="T386" s="36"/>
      <c r="U386" s="73"/>
      <c r="V386" s="36"/>
      <c r="W386" s="36" t="s">
        <v>46</v>
      </c>
      <c r="X386" s="36"/>
      <c r="Y386" s="39">
        <v>1157.58</v>
      </c>
      <c r="Z386" s="36"/>
      <c r="AA386" s="39">
        <f>ROUND(AA385+Y386,5)</f>
        <v>1157.58</v>
      </c>
    </row>
    <row r="387" spans="1:27" ht="15.75" thickBot="1" x14ac:dyDescent="0.3">
      <c r="A387" s="47"/>
      <c r="B387" s="47"/>
      <c r="C387" s="47" t="s">
        <v>543</v>
      </c>
      <c r="D387" s="47"/>
      <c r="E387" s="47"/>
      <c r="F387" s="47"/>
      <c r="G387" s="47"/>
      <c r="H387" s="47"/>
      <c r="I387" s="47"/>
      <c r="J387" s="47"/>
      <c r="K387" s="75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23">
        <f>ROUND(SUM(Y385:Y386),5)</f>
        <v>1157.58</v>
      </c>
      <c r="Z387" s="47"/>
      <c r="AA387" s="23">
        <f>AA386</f>
        <v>1157.58</v>
      </c>
    </row>
    <row r="388" spans="1:27" x14ac:dyDescent="0.25">
      <c r="A388" s="47"/>
      <c r="B388" s="47" t="s">
        <v>452</v>
      </c>
      <c r="C388" s="47"/>
      <c r="D388" s="47"/>
      <c r="E388" s="47"/>
      <c r="F388" s="47"/>
      <c r="G388" s="47"/>
      <c r="H388" s="47"/>
      <c r="I388" s="47"/>
      <c r="J388" s="47"/>
      <c r="K388" s="75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21">
        <f>Y387</f>
        <v>1157.58</v>
      </c>
      <c r="Z388" s="47"/>
      <c r="AA388" s="21">
        <f>AA387</f>
        <v>1157.58</v>
      </c>
    </row>
    <row r="389" spans="1:27" x14ac:dyDescent="0.25">
      <c r="A389" s="33"/>
      <c r="B389" s="33" t="s">
        <v>463</v>
      </c>
      <c r="C389" s="33"/>
      <c r="D389" s="33"/>
      <c r="E389" s="33"/>
      <c r="F389" s="33"/>
      <c r="G389" s="33"/>
      <c r="H389" s="33"/>
      <c r="I389" s="33"/>
      <c r="J389" s="33"/>
      <c r="K389" s="34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5"/>
      <c r="Z389" s="33"/>
      <c r="AA389" s="35"/>
    </row>
    <row r="390" spans="1:27" x14ac:dyDescent="0.25">
      <c r="A390" s="33"/>
      <c r="B390" s="33"/>
      <c r="C390" s="33" t="s">
        <v>464</v>
      </c>
      <c r="D390" s="33"/>
      <c r="E390" s="33"/>
      <c r="F390" s="33"/>
      <c r="G390" s="33"/>
      <c r="H390" s="33"/>
      <c r="I390" s="33"/>
      <c r="J390" s="33"/>
      <c r="K390" s="34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5"/>
      <c r="Z390" s="33"/>
      <c r="AA390" s="35"/>
    </row>
    <row r="391" spans="1:27" x14ac:dyDescent="0.25">
      <c r="A391" s="33"/>
      <c r="B391" s="33"/>
      <c r="C391" s="33"/>
      <c r="D391" s="33" t="s">
        <v>465</v>
      </c>
      <c r="E391" s="33"/>
      <c r="F391" s="33"/>
      <c r="G391" s="33"/>
      <c r="H391" s="33"/>
      <c r="I391" s="33"/>
      <c r="J391" s="33"/>
      <c r="K391" s="34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5"/>
      <c r="Z391" s="33"/>
      <c r="AA391" s="35"/>
    </row>
    <row r="392" spans="1:27" x14ac:dyDescent="0.25">
      <c r="A392" s="36"/>
      <c r="B392" s="36"/>
      <c r="C392" s="36"/>
      <c r="D392" s="36"/>
      <c r="E392" s="36"/>
      <c r="F392" s="36"/>
      <c r="G392" s="36"/>
      <c r="H392" s="36"/>
      <c r="I392" s="36" t="s">
        <v>123</v>
      </c>
      <c r="J392" s="36"/>
      <c r="K392" s="37">
        <v>44588</v>
      </c>
      <c r="L392" s="36"/>
      <c r="M392" s="36" t="s">
        <v>136</v>
      </c>
      <c r="N392" s="36"/>
      <c r="O392" s="36"/>
      <c r="P392" s="36"/>
      <c r="Q392" s="36" t="s">
        <v>265</v>
      </c>
      <c r="R392" s="36"/>
      <c r="S392" s="36" t="s">
        <v>279</v>
      </c>
      <c r="T392" s="36"/>
      <c r="U392" s="73"/>
      <c r="V392" s="36"/>
      <c r="W392" s="36" t="s">
        <v>46</v>
      </c>
      <c r="X392" s="36"/>
      <c r="Y392" s="38">
        <v>116.63</v>
      </c>
      <c r="Z392" s="36"/>
      <c r="AA392" s="38">
        <f>ROUND(AA391+Y392,5)</f>
        <v>116.63</v>
      </c>
    </row>
    <row r="393" spans="1:27" ht="15.75" thickBot="1" x14ac:dyDescent="0.3">
      <c r="A393" s="36"/>
      <c r="B393" s="36"/>
      <c r="C393" s="36"/>
      <c r="D393" s="36"/>
      <c r="E393" s="36"/>
      <c r="F393" s="36"/>
      <c r="G393" s="36"/>
      <c r="H393" s="36"/>
      <c r="I393" s="36" t="s">
        <v>546</v>
      </c>
      <c r="J393" s="36"/>
      <c r="K393" s="37">
        <v>44588</v>
      </c>
      <c r="L393" s="36"/>
      <c r="M393" s="36" t="s">
        <v>608</v>
      </c>
      <c r="N393" s="36"/>
      <c r="O393" s="36" t="s">
        <v>235</v>
      </c>
      <c r="P393" s="36"/>
      <c r="Q393" s="36"/>
      <c r="R393" s="36"/>
      <c r="S393" s="36" t="s">
        <v>279</v>
      </c>
      <c r="T393" s="36"/>
      <c r="U393" s="73"/>
      <c r="V393" s="36"/>
      <c r="W393" s="36" t="s">
        <v>22</v>
      </c>
      <c r="X393" s="36"/>
      <c r="Y393" s="39">
        <v>-116.63</v>
      </c>
      <c r="Z393" s="36"/>
      <c r="AA393" s="39">
        <f>ROUND(AA392+Y393,5)</f>
        <v>0</v>
      </c>
    </row>
    <row r="394" spans="1:27" ht="15.75" thickBot="1" x14ac:dyDescent="0.3">
      <c r="A394" s="47"/>
      <c r="B394" s="47"/>
      <c r="C394" s="47"/>
      <c r="D394" s="47" t="s">
        <v>544</v>
      </c>
      <c r="E394" s="47"/>
      <c r="F394" s="47"/>
      <c r="G394" s="47"/>
      <c r="H394" s="47"/>
      <c r="I394" s="47"/>
      <c r="J394" s="47"/>
      <c r="K394" s="75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24">
        <f>ROUND(SUM(Y391:Y393),5)</f>
        <v>0</v>
      </c>
      <c r="Z394" s="47"/>
      <c r="AA394" s="24">
        <f>AA393</f>
        <v>0</v>
      </c>
    </row>
    <row r="395" spans="1:27" ht="15.75" thickBot="1" x14ac:dyDescent="0.3">
      <c r="A395" s="47"/>
      <c r="B395" s="47"/>
      <c r="C395" s="47" t="s">
        <v>466</v>
      </c>
      <c r="D395" s="47"/>
      <c r="E395" s="47"/>
      <c r="F395" s="47"/>
      <c r="G395" s="47"/>
      <c r="H395" s="47"/>
      <c r="I395" s="47"/>
      <c r="J395" s="47"/>
      <c r="K395" s="75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24">
        <f>Y394</f>
        <v>0</v>
      </c>
      <c r="Z395" s="47"/>
      <c r="AA395" s="24">
        <f>AA394</f>
        <v>0</v>
      </c>
    </row>
    <row r="396" spans="1:27" ht="15.75" thickBot="1" x14ac:dyDescent="0.3">
      <c r="A396" s="47"/>
      <c r="B396" s="47" t="s">
        <v>467</v>
      </c>
      <c r="C396" s="47"/>
      <c r="D396" s="47"/>
      <c r="E396" s="47"/>
      <c r="F396" s="47"/>
      <c r="G396" s="47"/>
      <c r="H396" s="47"/>
      <c r="I396" s="47"/>
      <c r="J396" s="47"/>
      <c r="K396" s="75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24">
        <f>Y395</f>
        <v>0</v>
      </c>
      <c r="Z396" s="47"/>
      <c r="AA396" s="24">
        <f>AA395</f>
        <v>0</v>
      </c>
    </row>
    <row r="397" spans="1:27" s="26" customFormat="1" ht="12" thickBot="1" x14ac:dyDescent="0.25">
      <c r="A397" s="20" t="s">
        <v>280</v>
      </c>
      <c r="B397" s="20"/>
      <c r="C397" s="20"/>
      <c r="D397" s="20"/>
      <c r="E397" s="20"/>
      <c r="F397" s="20"/>
      <c r="G397" s="20"/>
      <c r="H397" s="20"/>
      <c r="I397" s="20"/>
      <c r="J397" s="20"/>
      <c r="K397" s="4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5">
        <f>ROUND(Y5+Y10+Y15+Y53+Y285+Y297+Y332+Y338+Y349+Y375+Y383+Y388+Y396,5)</f>
        <v>-104690.8</v>
      </c>
      <c r="Z397" s="20"/>
      <c r="AA397" s="25">
        <f>ROUND(AA5+AA10+AA15+AA53+AA285+AA297+AA332+AA338+AA349+AA375+AA383+AA388+AA396,5)</f>
        <v>-104690.8</v>
      </c>
    </row>
    <row r="398" spans="1:27" ht="15.75" thickTop="1" x14ac:dyDescent="0.25"/>
  </sheetData>
  <pageMargins left="0.7" right="0.7" top="0.75" bottom="0.75" header="0.1" footer="0.3"/>
  <pageSetup orientation="portrait" r:id="rId1"/>
  <headerFooter>
    <oddHeader>&amp;L&amp;"Arial,Bold"&amp;8 1:45 PM
&amp;"Arial,Bold"&amp;8 02/08/22
&amp;"Arial,Bold"&amp;8 Accrual Basis&amp;C&amp;"Arial,Bold"&amp;12 Nederland Fire Protection District
&amp;"Arial,Bold"&amp;14 General Ledger
&amp;"Arial,Bold"&amp;10 January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6146" r:id="rId4" name="HEADER"/>
      </mc:Fallback>
    </mc:AlternateContent>
    <mc:AlternateContent xmlns:mc="http://schemas.openxmlformats.org/markup-compatibility/2006">
      <mc:Choice Requires="x14">
        <control shapeId="614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6145" r:id="rId6" name="FILT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8F6FF-CC21-450E-80C4-BEAFB8A05FE7}">
  <sheetPr codeName="Sheet4"/>
  <dimension ref="A1:P202"/>
  <sheetViews>
    <sheetView workbookViewId="0">
      <pane xSplit="9" ySplit="2" topLeftCell="J184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72" customWidth="1"/>
    <col min="9" max="9" width="23" style="72" customWidth="1"/>
    <col min="10" max="10" width="10.28515625" style="32" bestFit="1" customWidth="1"/>
    <col min="11" max="11" width="2.28515625" style="32" customWidth="1"/>
    <col min="12" max="12" width="8" style="32" bestFit="1" customWidth="1"/>
    <col min="13" max="13" width="2.28515625" style="32" customWidth="1"/>
    <col min="14" max="14" width="11.7109375" style="32" bestFit="1" customWidth="1"/>
    <col min="15" max="15" width="2.28515625" style="32" customWidth="1"/>
    <col min="16" max="16" width="10" style="32" bestFit="1" customWidth="1"/>
  </cols>
  <sheetData>
    <row r="1" spans="1:16" ht="15.75" thickBot="1" x14ac:dyDescent="0.3">
      <c r="A1" s="55"/>
      <c r="B1" s="55"/>
      <c r="C1" s="55"/>
      <c r="D1" s="55"/>
      <c r="E1" s="55"/>
      <c r="F1" s="55"/>
      <c r="G1" s="55"/>
      <c r="H1" s="55"/>
      <c r="I1" s="55"/>
      <c r="J1" s="46"/>
      <c r="K1" s="44"/>
      <c r="L1" s="46"/>
      <c r="M1" s="44"/>
      <c r="N1" s="46"/>
      <c r="O1" s="44"/>
      <c r="P1" s="46"/>
    </row>
    <row r="2" spans="1:16" s="30" customFormat="1" ht="16.5" thickTop="1" thickBot="1" x14ac:dyDescent="0.3">
      <c r="A2" s="70"/>
      <c r="B2" s="70"/>
      <c r="C2" s="70"/>
      <c r="D2" s="70"/>
      <c r="E2" s="70"/>
      <c r="F2" s="70"/>
      <c r="G2" s="70"/>
      <c r="H2" s="70"/>
      <c r="I2" s="70"/>
      <c r="J2" s="71" t="s">
        <v>117</v>
      </c>
      <c r="K2" s="41"/>
      <c r="L2" s="71" t="s">
        <v>282</v>
      </c>
      <c r="M2" s="41"/>
      <c r="N2" s="71" t="s">
        <v>283</v>
      </c>
      <c r="O2" s="41"/>
      <c r="P2" s="71" t="s">
        <v>284</v>
      </c>
    </row>
    <row r="3" spans="1:16" ht="15.75" thickTop="1" x14ac:dyDescent="0.25">
      <c r="A3" s="55"/>
      <c r="B3" s="55" t="s">
        <v>285</v>
      </c>
      <c r="C3" s="55"/>
      <c r="D3" s="55"/>
      <c r="E3" s="55"/>
      <c r="F3" s="55"/>
      <c r="G3" s="55"/>
      <c r="H3" s="55"/>
      <c r="I3" s="55"/>
      <c r="J3" s="56"/>
      <c r="K3" s="57"/>
      <c r="L3" s="56"/>
      <c r="M3" s="57"/>
      <c r="N3" s="56"/>
      <c r="O3" s="57"/>
      <c r="P3" s="58"/>
    </row>
    <row r="4" spans="1:16" x14ac:dyDescent="0.25">
      <c r="A4" s="55"/>
      <c r="B4" s="55"/>
      <c r="C4" s="55"/>
      <c r="D4" s="55" t="s">
        <v>286</v>
      </c>
      <c r="E4" s="55"/>
      <c r="F4" s="55"/>
      <c r="G4" s="55"/>
      <c r="H4" s="55"/>
      <c r="I4" s="55"/>
      <c r="J4" s="56"/>
      <c r="K4" s="57"/>
      <c r="L4" s="56"/>
      <c r="M4" s="57"/>
      <c r="N4" s="56"/>
      <c r="O4" s="57"/>
      <c r="P4" s="58"/>
    </row>
    <row r="5" spans="1:16" x14ac:dyDescent="0.25">
      <c r="A5" s="55"/>
      <c r="B5" s="55"/>
      <c r="C5" s="55"/>
      <c r="D5" s="55"/>
      <c r="E5" s="55" t="s">
        <v>287</v>
      </c>
      <c r="F5" s="55"/>
      <c r="G5" s="55"/>
      <c r="H5" s="55"/>
      <c r="I5" s="55"/>
      <c r="J5" s="56">
        <v>0</v>
      </c>
      <c r="K5" s="57"/>
      <c r="L5" s="56">
        <v>25000</v>
      </c>
      <c r="M5" s="57"/>
      <c r="N5" s="56">
        <f>ROUND((J5-L5),5)</f>
        <v>-25000</v>
      </c>
      <c r="O5" s="57"/>
      <c r="P5" s="58">
        <f>ROUND(IF(L5=0, IF(J5=0, 0, 1), J5/L5),5)</f>
        <v>0</v>
      </c>
    </row>
    <row r="6" spans="1:16" x14ac:dyDescent="0.25">
      <c r="A6" s="55"/>
      <c r="B6" s="55"/>
      <c r="C6" s="55"/>
      <c r="D6" s="55"/>
      <c r="E6" s="55" t="s">
        <v>288</v>
      </c>
      <c r="F6" s="55"/>
      <c r="G6" s="55"/>
      <c r="H6" s="55"/>
      <c r="I6" s="55"/>
      <c r="J6" s="56">
        <v>1277.18</v>
      </c>
      <c r="K6" s="57"/>
      <c r="L6" s="56">
        <v>500</v>
      </c>
      <c r="M6" s="57"/>
      <c r="N6" s="56">
        <f>ROUND((J6-L6),5)</f>
        <v>777.18</v>
      </c>
      <c r="O6" s="57"/>
      <c r="P6" s="58">
        <f>ROUND(IF(L6=0, IF(J6=0, 0, 1), J6/L6),5)</f>
        <v>2.55436</v>
      </c>
    </row>
    <row r="7" spans="1:16" x14ac:dyDescent="0.25">
      <c r="A7" s="55"/>
      <c r="B7" s="55"/>
      <c r="C7" s="55"/>
      <c r="D7" s="55"/>
      <c r="E7" s="55" t="s">
        <v>289</v>
      </c>
      <c r="F7" s="55"/>
      <c r="G7" s="55"/>
      <c r="H7" s="55"/>
      <c r="I7" s="55"/>
      <c r="J7" s="56">
        <v>3.79</v>
      </c>
      <c r="K7" s="57"/>
      <c r="L7" s="56">
        <v>150</v>
      </c>
      <c r="M7" s="57"/>
      <c r="N7" s="56">
        <f>ROUND((J7-L7),5)</f>
        <v>-146.21</v>
      </c>
      <c r="O7" s="57"/>
      <c r="P7" s="58">
        <f>ROUND(IF(L7=0, IF(J7=0, 0, 1), J7/L7),5)</f>
        <v>2.5270000000000001E-2</v>
      </c>
    </row>
    <row r="8" spans="1:16" x14ac:dyDescent="0.25">
      <c r="A8" s="55"/>
      <c r="B8" s="55"/>
      <c r="C8" s="55"/>
      <c r="D8" s="55"/>
      <c r="E8" s="55" t="s">
        <v>290</v>
      </c>
      <c r="F8" s="55"/>
      <c r="G8" s="55"/>
      <c r="H8" s="55"/>
      <c r="I8" s="55"/>
      <c r="J8" s="56"/>
      <c r="K8" s="57"/>
      <c r="L8" s="56"/>
      <c r="M8" s="57"/>
      <c r="N8" s="56"/>
      <c r="O8" s="57"/>
      <c r="P8" s="58"/>
    </row>
    <row r="9" spans="1:16" x14ac:dyDescent="0.25">
      <c r="A9" s="55"/>
      <c r="B9" s="55"/>
      <c r="C9" s="55"/>
      <c r="D9" s="55"/>
      <c r="E9" s="55"/>
      <c r="F9" s="55" t="s">
        <v>291</v>
      </c>
      <c r="G9" s="55"/>
      <c r="H9" s="55"/>
      <c r="I9" s="55"/>
      <c r="J9" s="56">
        <v>0</v>
      </c>
      <c r="K9" s="57"/>
      <c r="L9" s="56">
        <v>5164</v>
      </c>
      <c r="M9" s="57"/>
      <c r="N9" s="56">
        <f>ROUND((J9-L9),5)</f>
        <v>-5164</v>
      </c>
      <c r="O9" s="57"/>
      <c r="P9" s="58">
        <f>ROUND(IF(L9=0, IF(J9=0, 0, 1), J9/L9),5)</f>
        <v>0</v>
      </c>
    </row>
    <row r="10" spans="1:16" x14ac:dyDescent="0.25">
      <c r="A10" s="55"/>
      <c r="B10" s="55"/>
      <c r="C10" s="55"/>
      <c r="D10" s="55"/>
      <c r="E10" s="55"/>
      <c r="F10" s="55" t="s">
        <v>292</v>
      </c>
      <c r="G10" s="55"/>
      <c r="H10" s="55"/>
      <c r="I10" s="55"/>
      <c r="J10" s="56">
        <v>0</v>
      </c>
      <c r="K10" s="57"/>
      <c r="L10" s="56">
        <v>1065857</v>
      </c>
      <c r="M10" s="57"/>
      <c r="N10" s="56">
        <f>ROUND((J10-L10),5)</f>
        <v>-1065857</v>
      </c>
      <c r="O10" s="57"/>
      <c r="P10" s="58">
        <f>ROUND(IF(L10=0, IF(J10=0, 0, 1), J10/L10),5)</f>
        <v>0</v>
      </c>
    </row>
    <row r="11" spans="1:16" x14ac:dyDescent="0.25">
      <c r="A11" s="55"/>
      <c r="B11" s="55"/>
      <c r="C11" s="55"/>
      <c r="D11" s="55"/>
      <c r="E11" s="55"/>
      <c r="F11" s="55" t="s">
        <v>293</v>
      </c>
      <c r="G11" s="55"/>
      <c r="H11" s="55"/>
      <c r="I11" s="55"/>
      <c r="J11" s="56">
        <v>0</v>
      </c>
      <c r="K11" s="57"/>
      <c r="L11" s="56">
        <v>37302</v>
      </c>
      <c r="M11" s="57"/>
      <c r="N11" s="56">
        <f>ROUND((J11-L11),5)</f>
        <v>-37302</v>
      </c>
      <c r="O11" s="57"/>
      <c r="P11" s="58">
        <f>ROUND(IF(L11=0, IF(J11=0, 0, 1), J11/L11),5)</f>
        <v>0</v>
      </c>
    </row>
    <row r="12" spans="1:16" x14ac:dyDescent="0.25">
      <c r="A12" s="55"/>
      <c r="B12" s="55"/>
      <c r="C12" s="55"/>
      <c r="D12" s="55"/>
      <c r="E12" s="55"/>
      <c r="F12" s="55" t="s">
        <v>294</v>
      </c>
      <c r="G12" s="55"/>
      <c r="H12" s="55"/>
      <c r="I12" s="55"/>
      <c r="J12" s="56">
        <v>0</v>
      </c>
      <c r="K12" s="57"/>
      <c r="L12" s="56">
        <v>53293</v>
      </c>
      <c r="M12" s="57"/>
      <c r="N12" s="56">
        <f>ROUND((J12-L12),5)</f>
        <v>-53293</v>
      </c>
      <c r="O12" s="57"/>
      <c r="P12" s="58">
        <f>ROUND(IF(L12=0, IF(J12=0, 0, 1), J12/L12),5)</f>
        <v>0</v>
      </c>
    </row>
    <row r="13" spans="1:16" x14ac:dyDescent="0.25">
      <c r="A13" s="55"/>
      <c r="B13" s="55"/>
      <c r="C13" s="55"/>
      <c r="D13" s="55"/>
      <c r="E13" s="55"/>
      <c r="F13" s="55" t="s">
        <v>295</v>
      </c>
      <c r="G13" s="55"/>
      <c r="H13" s="55"/>
      <c r="I13" s="55"/>
      <c r="J13" s="56">
        <v>0</v>
      </c>
      <c r="K13" s="57"/>
      <c r="L13" s="56">
        <v>1865</v>
      </c>
      <c r="M13" s="57"/>
      <c r="N13" s="56">
        <f>ROUND((J13-L13),5)</f>
        <v>-1865</v>
      </c>
      <c r="O13" s="57"/>
      <c r="P13" s="58">
        <f>ROUND(IF(L13=0, IF(J13=0, 0, 1), J13/L13),5)</f>
        <v>0</v>
      </c>
    </row>
    <row r="14" spans="1:16" x14ac:dyDescent="0.25">
      <c r="A14" s="55"/>
      <c r="B14" s="55"/>
      <c r="C14" s="55"/>
      <c r="D14" s="55"/>
      <c r="E14" s="55"/>
      <c r="F14" s="55" t="s">
        <v>296</v>
      </c>
      <c r="G14" s="55"/>
      <c r="H14" s="55"/>
      <c r="I14" s="55"/>
      <c r="J14" s="56">
        <v>0</v>
      </c>
      <c r="K14" s="57"/>
      <c r="L14" s="56"/>
      <c r="M14" s="57"/>
      <c r="N14" s="56"/>
      <c r="O14" s="57"/>
      <c r="P14" s="58"/>
    </row>
    <row r="15" spans="1:16" x14ac:dyDescent="0.25">
      <c r="A15" s="55"/>
      <c r="B15" s="55"/>
      <c r="C15" s="55"/>
      <c r="D15" s="55"/>
      <c r="E15" s="55"/>
      <c r="F15" s="55" t="s">
        <v>297</v>
      </c>
      <c r="G15" s="55"/>
      <c r="H15" s="55"/>
      <c r="I15" s="55"/>
      <c r="J15" s="56">
        <v>0</v>
      </c>
      <c r="K15" s="57"/>
      <c r="L15" s="56"/>
      <c r="M15" s="57"/>
      <c r="N15" s="56"/>
      <c r="O15" s="57"/>
      <c r="P15" s="58"/>
    </row>
    <row r="16" spans="1:16" ht="15.75" thickBot="1" x14ac:dyDescent="0.3">
      <c r="A16" s="55"/>
      <c r="B16" s="55"/>
      <c r="C16" s="55"/>
      <c r="D16" s="55"/>
      <c r="E16" s="55"/>
      <c r="F16" s="55" t="s">
        <v>298</v>
      </c>
      <c r="G16" s="55"/>
      <c r="H16" s="55"/>
      <c r="I16" s="55"/>
      <c r="J16" s="59">
        <v>0</v>
      </c>
      <c r="K16" s="57"/>
      <c r="L16" s="59">
        <v>5164</v>
      </c>
      <c r="M16" s="57"/>
      <c r="N16" s="59">
        <f>ROUND((J16-L16),5)</f>
        <v>-5164</v>
      </c>
      <c r="O16" s="57"/>
      <c r="P16" s="60">
        <f>ROUND(IF(L16=0, IF(J16=0, 0, 1), J16/L16),5)</f>
        <v>0</v>
      </c>
    </row>
    <row r="17" spans="1:16" ht="15.75" thickBot="1" x14ac:dyDescent="0.3">
      <c r="A17" s="55"/>
      <c r="B17" s="55"/>
      <c r="C17" s="55"/>
      <c r="D17" s="55"/>
      <c r="E17" s="55" t="s">
        <v>299</v>
      </c>
      <c r="F17" s="55"/>
      <c r="G17" s="55"/>
      <c r="H17" s="55"/>
      <c r="I17" s="55"/>
      <c r="J17" s="61">
        <f>ROUND(SUM(J8:J16),5)</f>
        <v>0</v>
      </c>
      <c r="K17" s="57"/>
      <c r="L17" s="61">
        <f>ROUND(SUM(L8:L16),5)</f>
        <v>1168645</v>
      </c>
      <c r="M17" s="57"/>
      <c r="N17" s="61">
        <f>ROUND((J17-L17),5)</f>
        <v>-1168645</v>
      </c>
      <c r="O17" s="57"/>
      <c r="P17" s="62">
        <f>ROUND(IF(L17=0, IF(J17=0, 0, 1), J17/L17),5)</f>
        <v>0</v>
      </c>
    </row>
    <row r="18" spans="1:16" ht="15.75" thickBot="1" x14ac:dyDescent="0.3">
      <c r="A18" s="55"/>
      <c r="B18" s="55"/>
      <c r="C18" s="55"/>
      <c r="D18" s="55" t="s">
        <v>300</v>
      </c>
      <c r="E18" s="55"/>
      <c r="F18" s="55"/>
      <c r="G18" s="55"/>
      <c r="H18" s="55"/>
      <c r="I18" s="55"/>
      <c r="J18" s="63">
        <f>ROUND(SUM(J4:J7)+J17,5)</f>
        <v>1280.97</v>
      </c>
      <c r="K18" s="57"/>
      <c r="L18" s="63">
        <f>ROUND(SUM(L4:L7)+L17,5)</f>
        <v>1194295</v>
      </c>
      <c r="M18" s="57"/>
      <c r="N18" s="63">
        <f>ROUND((J18-L18),5)</f>
        <v>-1193014.03</v>
      </c>
      <c r="O18" s="57"/>
      <c r="P18" s="64">
        <f>ROUND(IF(L18=0, IF(J18=0, 0, 1), J18/L18),5)</f>
        <v>1.07E-3</v>
      </c>
    </row>
    <row r="19" spans="1:16" x14ac:dyDescent="0.25">
      <c r="A19" s="55"/>
      <c r="B19" s="55"/>
      <c r="C19" s="55" t="s">
        <v>301</v>
      </c>
      <c r="D19" s="55"/>
      <c r="E19" s="55"/>
      <c r="F19" s="55"/>
      <c r="G19" s="55"/>
      <c r="H19" s="55"/>
      <c r="I19" s="55"/>
      <c r="J19" s="56">
        <f>J18</f>
        <v>1280.97</v>
      </c>
      <c r="K19" s="57"/>
      <c r="L19" s="56">
        <f>L18</f>
        <v>1194295</v>
      </c>
      <c r="M19" s="57"/>
      <c r="N19" s="56">
        <f>ROUND((J19-L19),5)</f>
        <v>-1193014.03</v>
      </c>
      <c r="O19" s="57"/>
      <c r="P19" s="58">
        <f>ROUND(IF(L19=0, IF(J19=0, 0, 1), J19/L19),5)</f>
        <v>1.07E-3</v>
      </c>
    </row>
    <row r="20" spans="1:16" x14ac:dyDescent="0.25">
      <c r="A20" s="55"/>
      <c r="B20" s="55"/>
      <c r="C20" s="55"/>
      <c r="D20" s="55" t="s">
        <v>302</v>
      </c>
      <c r="E20" s="55"/>
      <c r="F20" s="55"/>
      <c r="G20" s="55"/>
      <c r="H20" s="55"/>
      <c r="I20" s="55"/>
      <c r="J20" s="56"/>
      <c r="K20" s="57"/>
      <c r="L20" s="56"/>
      <c r="M20" s="57"/>
      <c r="N20" s="56"/>
      <c r="O20" s="57"/>
      <c r="P20" s="58"/>
    </row>
    <row r="21" spans="1:16" x14ac:dyDescent="0.25">
      <c r="A21" s="55"/>
      <c r="B21" s="55"/>
      <c r="C21" s="55"/>
      <c r="D21" s="55"/>
      <c r="E21" s="55" t="s">
        <v>303</v>
      </c>
      <c r="F21" s="55"/>
      <c r="G21" s="55"/>
      <c r="H21" s="55"/>
      <c r="I21" s="55"/>
      <c r="J21" s="56"/>
      <c r="K21" s="57"/>
      <c r="L21" s="56"/>
      <c r="M21" s="57"/>
      <c r="N21" s="56"/>
      <c r="O21" s="57"/>
      <c r="P21" s="58"/>
    </row>
    <row r="22" spans="1:16" x14ac:dyDescent="0.25">
      <c r="A22" s="55"/>
      <c r="B22" s="55"/>
      <c r="C22" s="55"/>
      <c r="D22" s="55"/>
      <c r="E22" s="55"/>
      <c r="F22" s="55" t="s">
        <v>304</v>
      </c>
      <c r="G22" s="55"/>
      <c r="H22" s="55"/>
      <c r="I22" s="55"/>
      <c r="J22" s="56">
        <v>0</v>
      </c>
      <c r="K22" s="57"/>
      <c r="L22" s="56">
        <v>500</v>
      </c>
      <c r="M22" s="57"/>
      <c r="N22" s="56">
        <f>ROUND((J22-L22),5)</f>
        <v>-500</v>
      </c>
      <c r="O22" s="57"/>
      <c r="P22" s="58">
        <f>ROUND(IF(L22=0, IF(J22=0, 0, 1), J22/L22),5)</f>
        <v>0</v>
      </c>
    </row>
    <row r="23" spans="1:16" x14ac:dyDescent="0.25">
      <c r="A23" s="55"/>
      <c r="B23" s="55"/>
      <c r="C23" s="55"/>
      <c r="D23" s="55"/>
      <c r="E23" s="55"/>
      <c r="F23" s="55" t="s">
        <v>305</v>
      </c>
      <c r="G23" s="55"/>
      <c r="H23" s="55"/>
      <c r="I23" s="55"/>
      <c r="J23" s="56"/>
      <c r="K23" s="57"/>
      <c r="L23" s="56"/>
      <c r="M23" s="57"/>
      <c r="N23" s="56"/>
      <c r="O23" s="57"/>
      <c r="P23" s="58"/>
    </row>
    <row r="24" spans="1:16" x14ac:dyDescent="0.25">
      <c r="A24" s="55"/>
      <c r="B24" s="55"/>
      <c r="C24" s="55"/>
      <c r="D24" s="55"/>
      <c r="E24" s="55"/>
      <c r="F24" s="55"/>
      <c r="G24" s="55" t="s">
        <v>306</v>
      </c>
      <c r="H24" s="55"/>
      <c r="I24" s="55"/>
      <c r="J24" s="56">
        <v>0</v>
      </c>
      <c r="K24" s="57"/>
      <c r="L24" s="56">
        <v>501</v>
      </c>
      <c r="M24" s="57"/>
      <c r="N24" s="56">
        <f>ROUND((J24-L24),5)</f>
        <v>-501</v>
      </c>
      <c r="O24" s="57"/>
      <c r="P24" s="58">
        <f>ROUND(IF(L24=0, IF(J24=0, 0, 1), J24/L24),5)</f>
        <v>0</v>
      </c>
    </row>
    <row r="25" spans="1:16" ht="15.75" thickBot="1" x14ac:dyDescent="0.3">
      <c r="A25" s="55"/>
      <c r="B25" s="55"/>
      <c r="C25" s="55"/>
      <c r="D25" s="55"/>
      <c r="E25" s="55"/>
      <c r="F25" s="55"/>
      <c r="G25" s="55" t="s">
        <v>307</v>
      </c>
      <c r="H25" s="55"/>
      <c r="I25" s="55"/>
      <c r="J25" s="65">
        <v>0</v>
      </c>
      <c r="K25" s="57"/>
      <c r="L25" s="65">
        <v>18565.12</v>
      </c>
      <c r="M25" s="57"/>
      <c r="N25" s="65">
        <f>ROUND((J25-L25),5)</f>
        <v>-18565.12</v>
      </c>
      <c r="O25" s="57"/>
      <c r="P25" s="66">
        <f>ROUND(IF(L25=0, IF(J25=0, 0, 1), J25/L25),5)</f>
        <v>0</v>
      </c>
    </row>
    <row r="26" spans="1:16" x14ac:dyDescent="0.25">
      <c r="A26" s="55"/>
      <c r="B26" s="55"/>
      <c r="C26" s="55"/>
      <c r="D26" s="55"/>
      <c r="E26" s="55"/>
      <c r="F26" s="55" t="s">
        <v>308</v>
      </c>
      <c r="G26" s="55"/>
      <c r="H26" s="55"/>
      <c r="I26" s="55"/>
      <c r="J26" s="56">
        <f>ROUND(SUM(J23:J25),5)</f>
        <v>0</v>
      </c>
      <c r="K26" s="57"/>
      <c r="L26" s="56">
        <f>ROUND(SUM(L23:L25),5)</f>
        <v>19066.12</v>
      </c>
      <c r="M26" s="57"/>
      <c r="N26" s="56">
        <f>ROUND((J26-L26),5)</f>
        <v>-19066.12</v>
      </c>
      <c r="O26" s="57"/>
      <c r="P26" s="58">
        <f>ROUND(IF(L26=0, IF(J26=0, 0, 1), J26/L26),5)</f>
        <v>0</v>
      </c>
    </row>
    <row r="27" spans="1:16" x14ac:dyDescent="0.25">
      <c r="A27" s="55"/>
      <c r="B27" s="55"/>
      <c r="C27" s="55"/>
      <c r="D27" s="55"/>
      <c r="E27" s="55"/>
      <c r="F27" s="55" t="s">
        <v>309</v>
      </c>
      <c r="G27" s="55"/>
      <c r="H27" s="55"/>
      <c r="I27" s="55"/>
      <c r="J27" s="56"/>
      <c r="K27" s="57"/>
      <c r="L27" s="56"/>
      <c r="M27" s="57"/>
      <c r="N27" s="56"/>
      <c r="O27" s="57"/>
      <c r="P27" s="58"/>
    </row>
    <row r="28" spans="1:16" x14ac:dyDescent="0.25">
      <c r="A28" s="55"/>
      <c r="B28" s="55"/>
      <c r="C28" s="55"/>
      <c r="D28" s="55"/>
      <c r="E28" s="55"/>
      <c r="F28" s="55"/>
      <c r="G28" s="55" t="s">
        <v>310</v>
      </c>
      <c r="H28" s="55"/>
      <c r="I28" s="55"/>
      <c r="J28" s="56">
        <v>8471.6299999999992</v>
      </c>
      <c r="K28" s="57"/>
      <c r="L28" s="56">
        <v>1800</v>
      </c>
      <c r="M28" s="57"/>
      <c r="N28" s="56">
        <f t="shared" ref="N28:N35" si="0">ROUND((J28-L28),5)</f>
        <v>6671.63</v>
      </c>
      <c r="O28" s="57"/>
      <c r="P28" s="58">
        <f t="shared" ref="P28:P35" si="1">ROUND(IF(L28=0, IF(J28=0, 0, 1), J28/L28),5)</f>
        <v>4.7064599999999999</v>
      </c>
    </row>
    <row r="29" spans="1:16" x14ac:dyDescent="0.25">
      <c r="A29" s="55"/>
      <c r="B29" s="55"/>
      <c r="C29" s="55"/>
      <c r="D29" s="55"/>
      <c r="E29" s="55"/>
      <c r="F29" s="55"/>
      <c r="G29" s="55" t="s">
        <v>311</v>
      </c>
      <c r="H29" s="55"/>
      <c r="I29" s="55"/>
      <c r="J29" s="56">
        <v>0</v>
      </c>
      <c r="K29" s="57"/>
      <c r="L29" s="56">
        <v>1800</v>
      </c>
      <c r="M29" s="57"/>
      <c r="N29" s="56">
        <f t="shared" si="0"/>
        <v>-1800</v>
      </c>
      <c r="O29" s="57"/>
      <c r="P29" s="58">
        <f t="shared" si="1"/>
        <v>0</v>
      </c>
    </row>
    <row r="30" spans="1:16" x14ac:dyDescent="0.25">
      <c r="A30" s="55"/>
      <c r="B30" s="55"/>
      <c r="C30" s="55"/>
      <c r="D30" s="55"/>
      <c r="E30" s="55"/>
      <c r="F30" s="55"/>
      <c r="G30" s="55" t="s">
        <v>312</v>
      </c>
      <c r="H30" s="55"/>
      <c r="I30" s="55"/>
      <c r="J30" s="56">
        <v>0</v>
      </c>
      <c r="K30" s="57"/>
      <c r="L30" s="56">
        <v>15000</v>
      </c>
      <c r="M30" s="57"/>
      <c r="N30" s="56">
        <f t="shared" si="0"/>
        <v>-15000</v>
      </c>
      <c r="O30" s="57"/>
      <c r="P30" s="58">
        <f t="shared" si="1"/>
        <v>0</v>
      </c>
    </row>
    <row r="31" spans="1:16" x14ac:dyDescent="0.25">
      <c r="A31" s="55"/>
      <c r="B31" s="55"/>
      <c r="C31" s="55"/>
      <c r="D31" s="55"/>
      <c r="E31" s="55"/>
      <c r="F31" s="55"/>
      <c r="G31" s="55" t="s">
        <v>313</v>
      </c>
      <c r="H31" s="55"/>
      <c r="I31" s="55"/>
      <c r="J31" s="56">
        <v>0</v>
      </c>
      <c r="K31" s="57"/>
      <c r="L31" s="56">
        <v>1500</v>
      </c>
      <c r="M31" s="57"/>
      <c r="N31" s="56">
        <f t="shared" si="0"/>
        <v>-1500</v>
      </c>
      <c r="O31" s="57"/>
      <c r="P31" s="58">
        <f t="shared" si="1"/>
        <v>0</v>
      </c>
    </row>
    <row r="32" spans="1:16" x14ac:dyDescent="0.25">
      <c r="A32" s="55"/>
      <c r="B32" s="55"/>
      <c r="C32" s="55"/>
      <c r="D32" s="55"/>
      <c r="E32" s="55"/>
      <c r="F32" s="55"/>
      <c r="G32" s="55" t="s">
        <v>314</v>
      </c>
      <c r="H32" s="55"/>
      <c r="I32" s="55"/>
      <c r="J32" s="56">
        <v>0</v>
      </c>
      <c r="K32" s="57"/>
      <c r="L32" s="56">
        <v>500</v>
      </c>
      <c r="M32" s="57"/>
      <c r="N32" s="56">
        <f t="shared" si="0"/>
        <v>-500</v>
      </c>
      <c r="O32" s="57"/>
      <c r="P32" s="58">
        <f t="shared" si="1"/>
        <v>0</v>
      </c>
    </row>
    <row r="33" spans="1:16" ht="15.75" thickBot="1" x14ac:dyDescent="0.3">
      <c r="A33" s="55"/>
      <c r="B33" s="55"/>
      <c r="C33" s="55"/>
      <c r="D33" s="55"/>
      <c r="E33" s="55"/>
      <c r="F33" s="55"/>
      <c r="G33" s="55" t="s">
        <v>315</v>
      </c>
      <c r="H33" s="55"/>
      <c r="I33" s="55"/>
      <c r="J33" s="65">
        <v>1994.73</v>
      </c>
      <c r="K33" s="57"/>
      <c r="L33" s="65">
        <v>1500</v>
      </c>
      <c r="M33" s="57"/>
      <c r="N33" s="65">
        <f t="shared" si="0"/>
        <v>494.73</v>
      </c>
      <c r="O33" s="57"/>
      <c r="P33" s="66">
        <f t="shared" si="1"/>
        <v>1.32982</v>
      </c>
    </row>
    <row r="34" spans="1:16" x14ac:dyDescent="0.25">
      <c r="A34" s="55"/>
      <c r="B34" s="55"/>
      <c r="C34" s="55"/>
      <c r="D34" s="55"/>
      <c r="E34" s="55"/>
      <c r="F34" s="55" t="s">
        <v>316</v>
      </c>
      <c r="G34" s="55"/>
      <c r="H34" s="55"/>
      <c r="I34" s="55"/>
      <c r="J34" s="56">
        <f>ROUND(SUM(J27:J33),5)</f>
        <v>10466.36</v>
      </c>
      <c r="K34" s="57"/>
      <c r="L34" s="56">
        <f>ROUND(SUM(L27:L33),5)</f>
        <v>22100</v>
      </c>
      <c r="M34" s="57"/>
      <c r="N34" s="56">
        <f t="shared" si="0"/>
        <v>-11633.64</v>
      </c>
      <c r="O34" s="57"/>
      <c r="P34" s="58">
        <f t="shared" si="1"/>
        <v>0.47359000000000001</v>
      </c>
    </row>
    <row r="35" spans="1:16" x14ac:dyDescent="0.25">
      <c r="A35" s="55"/>
      <c r="B35" s="55"/>
      <c r="C35" s="55"/>
      <c r="D35" s="55"/>
      <c r="E35" s="55"/>
      <c r="F35" s="55" t="s">
        <v>317</v>
      </c>
      <c r="G35" s="55"/>
      <c r="H35" s="55"/>
      <c r="I35" s="55"/>
      <c r="J35" s="56">
        <v>0</v>
      </c>
      <c r="K35" s="57"/>
      <c r="L35" s="56">
        <v>1500</v>
      </c>
      <c r="M35" s="57"/>
      <c r="N35" s="56">
        <f t="shared" si="0"/>
        <v>-1500</v>
      </c>
      <c r="O35" s="57"/>
      <c r="P35" s="58">
        <f t="shared" si="1"/>
        <v>0</v>
      </c>
    </row>
    <row r="36" spans="1:16" x14ac:dyDescent="0.25">
      <c r="A36" s="55"/>
      <c r="B36" s="55"/>
      <c r="C36" s="55"/>
      <c r="D36" s="55"/>
      <c r="E36" s="55"/>
      <c r="F36" s="55" t="s">
        <v>318</v>
      </c>
      <c r="G36" s="55"/>
      <c r="H36" s="55"/>
      <c r="I36" s="55"/>
      <c r="J36" s="56"/>
      <c r="K36" s="57"/>
      <c r="L36" s="56"/>
      <c r="M36" s="57"/>
      <c r="N36" s="56"/>
      <c r="O36" s="57"/>
      <c r="P36" s="58"/>
    </row>
    <row r="37" spans="1:16" x14ac:dyDescent="0.25">
      <c r="A37" s="55"/>
      <c r="B37" s="55"/>
      <c r="C37" s="55"/>
      <c r="D37" s="55"/>
      <c r="E37" s="55"/>
      <c r="F37" s="55"/>
      <c r="G37" s="55" t="s">
        <v>319</v>
      </c>
      <c r="H37" s="55"/>
      <c r="I37" s="55"/>
      <c r="J37" s="56">
        <v>100</v>
      </c>
      <c r="K37" s="57"/>
      <c r="L37" s="56">
        <v>3000</v>
      </c>
      <c r="M37" s="57"/>
      <c r="N37" s="56">
        <f t="shared" ref="N37:N43" si="2">ROUND((J37-L37),5)</f>
        <v>-2900</v>
      </c>
      <c r="O37" s="57"/>
      <c r="P37" s="58">
        <f t="shared" ref="P37:P43" si="3">ROUND(IF(L37=0, IF(J37=0, 0, 1), J37/L37),5)</f>
        <v>3.3329999999999999E-2</v>
      </c>
    </row>
    <row r="38" spans="1:16" x14ac:dyDescent="0.25">
      <c r="A38" s="55"/>
      <c r="B38" s="55"/>
      <c r="C38" s="55"/>
      <c r="D38" s="55"/>
      <c r="E38" s="55"/>
      <c r="F38" s="55"/>
      <c r="G38" s="55" t="s">
        <v>320</v>
      </c>
      <c r="H38" s="55"/>
      <c r="I38" s="55"/>
      <c r="J38" s="56">
        <v>0</v>
      </c>
      <c r="K38" s="57"/>
      <c r="L38" s="56">
        <v>2250</v>
      </c>
      <c r="M38" s="57"/>
      <c r="N38" s="56">
        <f t="shared" si="2"/>
        <v>-2250</v>
      </c>
      <c r="O38" s="57"/>
      <c r="P38" s="58">
        <f t="shared" si="3"/>
        <v>0</v>
      </c>
    </row>
    <row r="39" spans="1:16" x14ac:dyDescent="0.25">
      <c r="A39" s="55"/>
      <c r="B39" s="55"/>
      <c r="C39" s="55"/>
      <c r="D39" s="55"/>
      <c r="E39" s="55"/>
      <c r="F39" s="55"/>
      <c r="G39" s="55" t="s">
        <v>321</v>
      </c>
      <c r="H39" s="55"/>
      <c r="I39" s="55"/>
      <c r="J39" s="56">
        <v>0</v>
      </c>
      <c r="K39" s="57"/>
      <c r="L39" s="56">
        <v>20000</v>
      </c>
      <c r="M39" s="57"/>
      <c r="N39" s="56">
        <f t="shared" si="2"/>
        <v>-20000</v>
      </c>
      <c r="O39" s="57"/>
      <c r="P39" s="58">
        <f t="shared" si="3"/>
        <v>0</v>
      </c>
    </row>
    <row r="40" spans="1:16" ht="15.75" thickBot="1" x14ac:dyDescent="0.3">
      <c r="A40" s="55"/>
      <c r="B40" s="55"/>
      <c r="C40" s="55"/>
      <c r="D40" s="55"/>
      <c r="E40" s="55"/>
      <c r="F40" s="55"/>
      <c r="G40" s="55" t="s">
        <v>322</v>
      </c>
      <c r="H40" s="55"/>
      <c r="I40" s="55"/>
      <c r="J40" s="65">
        <v>5558</v>
      </c>
      <c r="K40" s="57"/>
      <c r="L40" s="65">
        <v>20000</v>
      </c>
      <c r="M40" s="57"/>
      <c r="N40" s="65">
        <f t="shared" si="2"/>
        <v>-14442</v>
      </c>
      <c r="O40" s="57"/>
      <c r="P40" s="66">
        <f t="shared" si="3"/>
        <v>0.27789999999999998</v>
      </c>
    </row>
    <row r="41" spans="1:16" x14ac:dyDescent="0.25">
      <c r="A41" s="55"/>
      <c r="B41" s="55"/>
      <c r="C41" s="55"/>
      <c r="D41" s="55"/>
      <c r="E41" s="55"/>
      <c r="F41" s="55" t="s">
        <v>323</v>
      </c>
      <c r="G41" s="55"/>
      <c r="H41" s="55"/>
      <c r="I41" s="55"/>
      <c r="J41" s="56">
        <f>ROUND(SUM(J36:J40),5)</f>
        <v>5658</v>
      </c>
      <c r="K41" s="57"/>
      <c r="L41" s="56">
        <f>ROUND(SUM(L36:L40),5)</f>
        <v>45250</v>
      </c>
      <c r="M41" s="57"/>
      <c r="N41" s="56">
        <f t="shared" si="2"/>
        <v>-39592</v>
      </c>
      <c r="O41" s="57"/>
      <c r="P41" s="58">
        <f t="shared" si="3"/>
        <v>0.12504000000000001</v>
      </c>
    </row>
    <row r="42" spans="1:16" x14ac:dyDescent="0.25">
      <c r="A42" s="55"/>
      <c r="B42" s="55"/>
      <c r="C42" s="55"/>
      <c r="D42" s="55"/>
      <c r="E42" s="55"/>
      <c r="F42" s="55" t="s">
        <v>324</v>
      </c>
      <c r="G42" s="55"/>
      <c r="H42" s="55"/>
      <c r="I42" s="55"/>
      <c r="J42" s="56">
        <v>534.16</v>
      </c>
      <c r="K42" s="57"/>
      <c r="L42" s="56">
        <v>4200</v>
      </c>
      <c r="M42" s="57"/>
      <c r="N42" s="56">
        <f t="shared" si="2"/>
        <v>-3665.84</v>
      </c>
      <c r="O42" s="57"/>
      <c r="P42" s="58">
        <f t="shared" si="3"/>
        <v>0.12717999999999999</v>
      </c>
    </row>
    <row r="43" spans="1:16" x14ac:dyDescent="0.25">
      <c r="A43" s="55"/>
      <c r="B43" s="55"/>
      <c r="C43" s="55"/>
      <c r="D43" s="55"/>
      <c r="E43" s="55"/>
      <c r="F43" s="55" t="s">
        <v>325</v>
      </c>
      <c r="G43" s="55"/>
      <c r="H43" s="55"/>
      <c r="I43" s="55"/>
      <c r="J43" s="56">
        <v>4761.12</v>
      </c>
      <c r="K43" s="57"/>
      <c r="L43" s="56">
        <v>10000</v>
      </c>
      <c r="M43" s="57"/>
      <c r="N43" s="56">
        <f t="shared" si="2"/>
        <v>-5238.88</v>
      </c>
      <c r="O43" s="57"/>
      <c r="P43" s="58">
        <f t="shared" si="3"/>
        <v>0.47610999999999998</v>
      </c>
    </row>
    <row r="44" spans="1:16" x14ac:dyDescent="0.25">
      <c r="A44" s="55"/>
      <c r="B44" s="55"/>
      <c r="C44" s="55"/>
      <c r="D44" s="55"/>
      <c r="E44" s="55"/>
      <c r="F44" s="55" t="s">
        <v>326</v>
      </c>
      <c r="G44" s="55"/>
      <c r="H44" s="55"/>
      <c r="I44" s="55"/>
      <c r="J44" s="56"/>
      <c r="K44" s="57"/>
      <c r="L44" s="56"/>
      <c r="M44" s="57"/>
      <c r="N44" s="56"/>
      <c r="O44" s="57"/>
      <c r="P44" s="58"/>
    </row>
    <row r="45" spans="1:16" x14ac:dyDescent="0.25">
      <c r="A45" s="55"/>
      <c r="B45" s="55"/>
      <c r="C45" s="55"/>
      <c r="D45" s="55"/>
      <c r="E45" s="55"/>
      <c r="F45" s="55"/>
      <c r="G45" s="55" t="s">
        <v>327</v>
      </c>
      <c r="H45" s="55"/>
      <c r="I45" s="55"/>
      <c r="J45" s="56">
        <v>362.5</v>
      </c>
      <c r="K45" s="57"/>
      <c r="L45" s="56"/>
      <c r="M45" s="57"/>
      <c r="N45" s="56"/>
      <c r="O45" s="57"/>
      <c r="P45" s="58"/>
    </row>
    <row r="46" spans="1:16" x14ac:dyDescent="0.25">
      <c r="A46" s="55"/>
      <c r="B46" s="55"/>
      <c r="C46" s="55"/>
      <c r="D46" s="55"/>
      <c r="E46" s="55"/>
      <c r="F46" s="55"/>
      <c r="G46" s="55" t="s">
        <v>328</v>
      </c>
      <c r="H46" s="55"/>
      <c r="I46" s="55"/>
      <c r="J46" s="56"/>
      <c r="K46" s="57"/>
      <c r="L46" s="56"/>
      <c r="M46" s="57"/>
      <c r="N46" s="56"/>
      <c r="O46" s="57"/>
      <c r="P46" s="58"/>
    </row>
    <row r="47" spans="1:16" x14ac:dyDescent="0.25">
      <c r="A47" s="55"/>
      <c r="B47" s="55"/>
      <c r="C47" s="55"/>
      <c r="D47" s="55"/>
      <c r="E47" s="55"/>
      <c r="F47" s="55"/>
      <c r="G47" s="55"/>
      <c r="H47" s="55" t="s">
        <v>329</v>
      </c>
      <c r="I47" s="55"/>
      <c r="J47" s="56"/>
      <c r="K47" s="57"/>
      <c r="L47" s="56"/>
      <c r="M47" s="57"/>
      <c r="N47" s="56"/>
      <c r="O47" s="57"/>
      <c r="P47" s="58"/>
    </row>
    <row r="48" spans="1:16" x14ac:dyDescent="0.25">
      <c r="A48" s="55"/>
      <c r="B48" s="55"/>
      <c r="C48" s="55"/>
      <c r="D48" s="55"/>
      <c r="E48" s="55"/>
      <c r="F48" s="55"/>
      <c r="G48" s="55"/>
      <c r="H48" s="55"/>
      <c r="I48" s="55" t="s">
        <v>330</v>
      </c>
      <c r="J48" s="56">
        <v>11953.92</v>
      </c>
      <c r="K48" s="57"/>
      <c r="L48" s="56">
        <v>126000</v>
      </c>
      <c r="M48" s="57"/>
      <c r="N48" s="56">
        <f>ROUND((J48-L48),5)</f>
        <v>-114046.08</v>
      </c>
      <c r="O48" s="57"/>
      <c r="P48" s="58">
        <f>ROUND(IF(L48=0, IF(J48=0, 0, 1), J48/L48),5)</f>
        <v>9.4869999999999996E-2</v>
      </c>
    </row>
    <row r="49" spans="1:16" x14ac:dyDescent="0.25">
      <c r="A49" s="55"/>
      <c r="B49" s="55"/>
      <c r="C49" s="55"/>
      <c r="D49" s="55"/>
      <c r="E49" s="55"/>
      <c r="F49" s="55"/>
      <c r="G49" s="55"/>
      <c r="H49" s="55"/>
      <c r="I49" s="55" t="s">
        <v>331</v>
      </c>
      <c r="J49" s="56">
        <v>945</v>
      </c>
      <c r="K49" s="57"/>
      <c r="L49" s="56">
        <v>11340</v>
      </c>
      <c r="M49" s="57"/>
      <c r="N49" s="56">
        <f>ROUND((J49-L49),5)</f>
        <v>-10395</v>
      </c>
      <c r="O49" s="57"/>
      <c r="P49" s="58">
        <f>ROUND(IF(L49=0, IF(J49=0, 0, 1), J49/L49),5)</f>
        <v>8.3330000000000001E-2</v>
      </c>
    </row>
    <row r="50" spans="1:16" x14ac:dyDescent="0.25">
      <c r="A50" s="55"/>
      <c r="B50" s="55"/>
      <c r="C50" s="55"/>
      <c r="D50" s="55"/>
      <c r="E50" s="55"/>
      <c r="F50" s="55"/>
      <c r="G50" s="55"/>
      <c r="H50" s="55"/>
      <c r="I50" s="55" t="s">
        <v>332</v>
      </c>
      <c r="J50" s="56">
        <v>336</v>
      </c>
      <c r="K50" s="57"/>
      <c r="L50" s="56">
        <v>4032</v>
      </c>
      <c r="M50" s="57"/>
      <c r="N50" s="56">
        <f>ROUND((J50-L50),5)</f>
        <v>-3696</v>
      </c>
      <c r="O50" s="57"/>
      <c r="P50" s="58">
        <f>ROUND(IF(L50=0, IF(J50=0, 0, 1), J50/L50),5)</f>
        <v>8.3330000000000001E-2</v>
      </c>
    </row>
    <row r="51" spans="1:16" x14ac:dyDescent="0.25">
      <c r="A51" s="55"/>
      <c r="B51" s="55"/>
      <c r="C51" s="55"/>
      <c r="D51" s="55"/>
      <c r="E51" s="55"/>
      <c r="F51" s="55"/>
      <c r="G51" s="55"/>
      <c r="H51" s="55"/>
      <c r="I51" s="55" t="s">
        <v>470</v>
      </c>
      <c r="J51" s="56">
        <v>5267.74</v>
      </c>
      <c r="K51" s="57"/>
      <c r="L51" s="56"/>
      <c r="M51" s="57"/>
      <c r="N51" s="56"/>
      <c r="O51" s="57"/>
      <c r="P51" s="58"/>
    </row>
    <row r="52" spans="1:16" x14ac:dyDescent="0.25">
      <c r="A52" s="55"/>
      <c r="B52" s="55"/>
      <c r="C52" s="55"/>
      <c r="D52" s="55"/>
      <c r="E52" s="55"/>
      <c r="F52" s="55"/>
      <c r="G52" s="55"/>
      <c r="H52" s="55"/>
      <c r="I52" s="55" t="s">
        <v>333</v>
      </c>
      <c r="J52" s="56">
        <v>0</v>
      </c>
      <c r="K52" s="57"/>
      <c r="L52" s="56">
        <v>0</v>
      </c>
      <c r="M52" s="57"/>
      <c r="N52" s="56">
        <f>ROUND((J52-L52),5)</f>
        <v>0</v>
      </c>
      <c r="O52" s="57"/>
      <c r="P52" s="58">
        <f>ROUND(IF(L52=0, IF(J52=0, 0, 1), J52/L52),5)</f>
        <v>0</v>
      </c>
    </row>
    <row r="53" spans="1:16" ht="15.75" thickBot="1" x14ac:dyDescent="0.3">
      <c r="A53" s="55"/>
      <c r="B53" s="55"/>
      <c r="C53" s="55"/>
      <c r="D53" s="55"/>
      <c r="E53" s="55"/>
      <c r="F53" s="55"/>
      <c r="G53" s="55"/>
      <c r="H53" s="55"/>
      <c r="I53" s="55" t="s">
        <v>334</v>
      </c>
      <c r="J53" s="65">
        <v>0</v>
      </c>
      <c r="K53" s="57"/>
      <c r="L53" s="65">
        <v>360</v>
      </c>
      <c r="M53" s="57"/>
      <c r="N53" s="65">
        <f>ROUND((J53-L53),5)</f>
        <v>-360</v>
      </c>
      <c r="O53" s="57"/>
      <c r="P53" s="66">
        <f>ROUND(IF(L53=0, IF(J53=0, 0, 1), J53/L53),5)</f>
        <v>0</v>
      </c>
    </row>
    <row r="54" spans="1:16" x14ac:dyDescent="0.25">
      <c r="A54" s="55"/>
      <c r="B54" s="55"/>
      <c r="C54" s="55"/>
      <c r="D54" s="55"/>
      <c r="E54" s="55"/>
      <c r="F54" s="55"/>
      <c r="G54" s="55"/>
      <c r="H54" s="55" t="s">
        <v>335</v>
      </c>
      <c r="I54" s="55"/>
      <c r="J54" s="56">
        <f>ROUND(SUM(J47:J53),5)</f>
        <v>18502.66</v>
      </c>
      <c r="K54" s="57"/>
      <c r="L54" s="56">
        <f>ROUND(SUM(L47:L53),5)</f>
        <v>141732</v>
      </c>
      <c r="M54" s="57"/>
      <c r="N54" s="56">
        <f>ROUND((J54-L54),5)</f>
        <v>-123229.34</v>
      </c>
      <c r="O54" s="57"/>
      <c r="P54" s="58">
        <f>ROUND(IF(L54=0, IF(J54=0, 0, 1), J54/L54),5)</f>
        <v>0.13055</v>
      </c>
    </row>
    <row r="55" spans="1:16" x14ac:dyDescent="0.25">
      <c r="A55" s="55"/>
      <c r="B55" s="55"/>
      <c r="C55" s="55"/>
      <c r="D55" s="55"/>
      <c r="E55" s="55"/>
      <c r="F55" s="55"/>
      <c r="G55" s="55"/>
      <c r="H55" s="55" t="s">
        <v>336</v>
      </c>
      <c r="I55" s="55"/>
      <c r="J55" s="56">
        <v>22810.69</v>
      </c>
      <c r="K55" s="57"/>
      <c r="L55" s="56">
        <v>284133</v>
      </c>
      <c r="M55" s="57"/>
      <c r="N55" s="56">
        <f>ROUND((J55-L55),5)</f>
        <v>-261322.31</v>
      </c>
      <c r="O55" s="57"/>
      <c r="P55" s="58">
        <f>ROUND(IF(L55=0, IF(J55=0, 0, 1), J55/L55),5)</f>
        <v>8.0280000000000004E-2</v>
      </c>
    </row>
    <row r="56" spans="1:16" x14ac:dyDescent="0.25">
      <c r="A56" s="55"/>
      <c r="B56" s="55"/>
      <c r="C56" s="55"/>
      <c r="D56" s="55"/>
      <c r="E56" s="55"/>
      <c r="F56" s="55"/>
      <c r="G56" s="55"/>
      <c r="H56" s="55" t="s">
        <v>337</v>
      </c>
      <c r="I56" s="55"/>
      <c r="J56" s="56">
        <v>1318.53</v>
      </c>
      <c r="K56" s="57"/>
      <c r="L56" s="56"/>
      <c r="M56" s="57"/>
      <c r="N56" s="56"/>
      <c r="O56" s="57"/>
      <c r="P56" s="58"/>
    </row>
    <row r="57" spans="1:16" x14ac:dyDescent="0.25">
      <c r="A57" s="55"/>
      <c r="B57" s="55"/>
      <c r="C57" s="55"/>
      <c r="D57" s="55"/>
      <c r="E57" s="55"/>
      <c r="F57" s="55"/>
      <c r="G57" s="55"/>
      <c r="H57" s="55" t="s">
        <v>338</v>
      </c>
      <c r="I57" s="55"/>
      <c r="J57" s="56">
        <v>3454.4</v>
      </c>
      <c r="K57" s="57"/>
      <c r="L57" s="56">
        <v>44910</v>
      </c>
      <c r="M57" s="57"/>
      <c r="N57" s="56">
        <f>ROUND((J57-L57),5)</f>
        <v>-41455.599999999999</v>
      </c>
      <c r="O57" s="57"/>
      <c r="P57" s="58">
        <f>ROUND(IF(L57=0, IF(J57=0, 0, 1), J57/L57),5)</f>
        <v>7.6920000000000002E-2</v>
      </c>
    </row>
    <row r="58" spans="1:16" x14ac:dyDescent="0.25">
      <c r="A58" s="55"/>
      <c r="B58" s="55"/>
      <c r="C58" s="55"/>
      <c r="D58" s="55"/>
      <c r="E58" s="55"/>
      <c r="F58" s="55"/>
      <c r="G58" s="55"/>
      <c r="H58" s="55" t="s">
        <v>339</v>
      </c>
      <c r="I58" s="55"/>
      <c r="J58" s="56">
        <v>2470.38</v>
      </c>
      <c r="K58" s="57"/>
      <c r="L58" s="56">
        <v>33807</v>
      </c>
      <c r="M58" s="57"/>
      <c r="N58" s="56">
        <f>ROUND((J58-L58),5)</f>
        <v>-31336.62</v>
      </c>
      <c r="O58" s="57"/>
      <c r="P58" s="58">
        <f>ROUND(IF(L58=0, IF(J58=0, 0, 1), J58/L58),5)</f>
        <v>7.3069999999999996E-2</v>
      </c>
    </row>
    <row r="59" spans="1:16" x14ac:dyDescent="0.25">
      <c r="A59" s="55"/>
      <c r="B59" s="55"/>
      <c r="C59" s="55"/>
      <c r="D59" s="55"/>
      <c r="E59" s="55"/>
      <c r="F59" s="55"/>
      <c r="G59" s="55"/>
      <c r="H59" s="55" t="s">
        <v>340</v>
      </c>
      <c r="I59" s="55"/>
      <c r="J59" s="56">
        <v>1840.32</v>
      </c>
      <c r="K59" s="57"/>
      <c r="L59" s="56">
        <v>15120</v>
      </c>
      <c r="M59" s="57"/>
      <c r="N59" s="56">
        <f>ROUND((J59-L59),5)</f>
        <v>-13279.68</v>
      </c>
      <c r="O59" s="57"/>
      <c r="P59" s="58">
        <f>ROUND(IF(L59=0, IF(J59=0, 0, 1), J59/L59),5)</f>
        <v>0.12171</v>
      </c>
    </row>
    <row r="60" spans="1:16" ht="15.75" thickBot="1" x14ac:dyDescent="0.3">
      <c r="A60" s="55"/>
      <c r="B60" s="55"/>
      <c r="C60" s="55"/>
      <c r="D60" s="55"/>
      <c r="E60" s="55"/>
      <c r="F60" s="55"/>
      <c r="G60" s="55"/>
      <c r="H60" s="55" t="s">
        <v>341</v>
      </c>
      <c r="I60" s="55"/>
      <c r="J60" s="65">
        <v>5743.32</v>
      </c>
      <c r="K60" s="57"/>
      <c r="L60" s="65">
        <v>67875</v>
      </c>
      <c r="M60" s="57"/>
      <c r="N60" s="65">
        <f>ROUND((J60-L60),5)</f>
        <v>-62131.68</v>
      </c>
      <c r="O60" s="57"/>
      <c r="P60" s="66">
        <f>ROUND(IF(L60=0, IF(J60=0, 0, 1), J60/L60),5)</f>
        <v>8.4620000000000001E-2</v>
      </c>
    </row>
    <row r="61" spans="1:16" x14ac:dyDescent="0.25">
      <c r="A61" s="55"/>
      <c r="B61" s="55"/>
      <c r="C61" s="55"/>
      <c r="D61" s="55"/>
      <c r="E61" s="55"/>
      <c r="F61" s="55"/>
      <c r="G61" s="55" t="s">
        <v>342</v>
      </c>
      <c r="H61" s="55"/>
      <c r="I61" s="55"/>
      <c r="J61" s="56">
        <f>ROUND(J46+SUM(J54:J60),5)</f>
        <v>56140.3</v>
      </c>
      <c r="K61" s="57"/>
      <c r="L61" s="56">
        <f>ROUND(L46+SUM(L54:L60),5)</f>
        <v>587577</v>
      </c>
      <c r="M61" s="57"/>
      <c r="N61" s="56">
        <f>ROUND((J61-L61),5)</f>
        <v>-531436.69999999995</v>
      </c>
      <c r="O61" s="57"/>
      <c r="P61" s="58">
        <f>ROUND(IF(L61=0, IF(J61=0, 0, 1), J61/L61),5)</f>
        <v>9.5549999999999996E-2</v>
      </c>
    </row>
    <row r="62" spans="1:16" x14ac:dyDescent="0.25">
      <c r="A62" s="55"/>
      <c r="B62" s="55"/>
      <c r="C62" s="55"/>
      <c r="D62" s="55"/>
      <c r="E62" s="55"/>
      <c r="F62" s="55"/>
      <c r="G62" s="55" t="s">
        <v>343</v>
      </c>
      <c r="H62" s="55"/>
      <c r="I62" s="55"/>
      <c r="J62" s="56"/>
      <c r="K62" s="57"/>
      <c r="L62" s="56"/>
      <c r="M62" s="57"/>
      <c r="N62" s="56"/>
      <c r="O62" s="57"/>
      <c r="P62" s="58"/>
    </row>
    <row r="63" spans="1:16" x14ac:dyDescent="0.25">
      <c r="A63" s="55"/>
      <c r="B63" s="55"/>
      <c r="C63" s="55"/>
      <c r="D63" s="55"/>
      <c r="E63" s="55"/>
      <c r="F63" s="55"/>
      <c r="G63" s="55"/>
      <c r="H63" s="55" t="s">
        <v>344</v>
      </c>
      <c r="I63" s="55"/>
      <c r="J63" s="56">
        <v>0</v>
      </c>
      <c r="K63" s="57"/>
      <c r="L63" s="56">
        <v>44409</v>
      </c>
      <c r="M63" s="57"/>
      <c r="N63" s="56">
        <f t="shared" ref="N63:N71" si="4">ROUND((J63-L63),5)</f>
        <v>-44409</v>
      </c>
      <c r="O63" s="57"/>
      <c r="P63" s="58">
        <f t="shared" ref="P63:P71" si="5">ROUND(IF(L63=0, IF(J63=0, 0, 1), J63/L63),5)</f>
        <v>0</v>
      </c>
    </row>
    <row r="64" spans="1:16" x14ac:dyDescent="0.25">
      <c r="A64" s="55"/>
      <c r="B64" s="55"/>
      <c r="C64" s="55"/>
      <c r="D64" s="55"/>
      <c r="E64" s="55"/>
      <c r="F64" s="55"/>
      <c r="G64" s="55"/>
      <c r="H64" s="55" t="s">
        <v>345</v>
      </c>
      <c r="I64" s="55"/>
      <c r="J64" s="56">
        <v>0</v>
      </c>
      <c r="K64" s="57"/>
      <c r="L64" s="56">
        <v>0</v>
      </c>
      <c r="M64" s="57"/>
      <c r="N64" s="56">
        <f t="shared" si="4"/>
        <v>0</v>
      </c>
      <c r="O64" s="57"/>
      <c r="P64" s="58">
        <f t="shared" si="5"/>
        <v>0</v>
      </c>
    </row>
    <row r="65" spans="1:16" x14ac:dyDescent="0.25">
      <c r="A65" s="55"/>
      <c r="B65" s="55"/>
      <c r="C65" s="55"/>
      <c r="D65" s="55"/>
      <c r="E65" s="55"/>
      <c r="F65" s="55"/>
      <c r="G65" s="55"/>
      <c r="H65" s="55" t="s">
        <v>346</v>
      </c>
      <c r="I65" s="55"/>
      <c r="J65" s="56">
        <v>8830.83</v>
      </c>
      <c r="K65" s="57"/>
      <c r="L65" s="56">
        <v>80571</v>
      </c>
      <c r="M65" s="57"/>
      <c r="N65" s="56">
        <f t="shared" si="4"/>
        <v>-71740.17</v>
      </c>
      <c r="O65" s="57"/>
      <c r="P65" s="58">
        <f t="shared" si="5"/>
        <v>0.1096</v>
      </c>
    </row>
    <row r="66" spans="1:16" x14ac:dyDescent="0.25">
      <c r="A66" s="55"/>
      <c r="B66" s="55"/>
      <c r="C66" s="55"/>
      <c r="D66" s="55"/>
      <c r="E66" s="55"/>
      <c r="F66" s="55"/>
      <c r="G66" s="55"/>
      <c r="H66" s="55" t="s">
        <v>347</v>
      </c>
      <c r="I66" s="55"/>
      <c r="J66" s="56">
        <v>2501.62</v>
      </c>
      <c r="K66" s="57"/>
      <c r="L66" s="56">
        <v>31680.720000000001</v>
      </c>
      <c r="M66" s="57"/>
      <c r="N66" s="56">
        <f t="shared" si="4"/>
        <v>-29179.1</v>
      </c>
      <c r="O66" s="57"/>
      <c r="P66" s="58">
        <f t="shared" si="5"/>
        <v>7.8960000000000002E-2</v>
      </c>
    </row>
    <row r="67" spans="1:16" x14ac:dyDescent="0.25">
      <c r="A67" s="55"/>
      <c r="B67" s="55"/>
      <c r="C67" s="55"/>
      <c r="D67" s="55"/>
      <c r="E67" s="55"/>
      <c r="F67" s="55"/>
      <c r="G67" s="55"/>
      <c r="H67" s="55" t="s">
        <v>348</v>
      </c>
      <c r="I67" s="55"/>
      <c r="J67" s="56">
        <v>889.46</v>
      </c>
      <c r="K67" s="57"/>
      <c r="L67" s="56">
        <v>11264.28</v>
      </c>
      <c r="M67" s="57"/>
      <c r="N67" s="56">
        <f t="shared" si="4"/>
        <v>-10374.82</v>
      </c>
      <c r="O67" s="57"/>
      <c r="P67" s="58">
        <f t="shared" si="5"/>
        <v>7.8960000000000002E-2</v>
      </c>
    </row>
    <row r="68" spans="1:16" x14ac:dyDescent="0.25">
      <c r="A68" s="55"/>
      <c r="B68" s="55"/>
      <c r="C68" s="55"/>
      <c r="D68" s="55"/>
      <c r="E68" s="55"/>
      <c r="F68" s="55"/>
      <c r="G68" s="55"/>
      <c r="H68" s="55" t="s">
        <v>349</v>
      </c>
      <c r="I68" s="55"/>
      <c r="J68" s="56">
        <v>0</v>
      </c>
      <c r="K68" s="57"/>
      <c r="L68" s="56">
        <v>8000</v>
      </c>
      <c r="M68" s="57"/>
      <c r="N68" s="56">
        <f t="shared" si="4"/>
        <v>-8000</v>
      </c>
      <c r="O68" s="57"/>
      <c r="P68" s="58">
        <f t="shared" si="5"/>
        <v>0</v>
      </c>
    </row>
    <row r="69" spans="1:16" x14ac:dyDescent="0.25">
      <c r="A69" s="55"/>
      <c r="B69" s="55"/>
      <c r="C69" s="55"/>
      <c r="D69" s="55"/>
      <c r="E69" s="55"/>
      <c r="F69" s="55"/>
      <c r="G69" s="55"/>
      <c r="H69" s="55" t="s">
        <v>350</v>
      </c>
      <c r="I69" s="55"/>
      <c r="J69" s="56">
        <v>0</v>
      </c>
      <c r="K69" s="57"/>
      <c r="L69" s="56">
        <v>0</v>
      </c>
      <c r="M69" s="57"/>
      <c r="N69" s="56">
        <f t="shared" si="4"/>
        <v>0</v>
      </c>
      <c r="O69" s="57"/>
      <c r="P69" s="58">
        <f t="shared" si="5"/>
        <v>0</v>
      </c>
    </row>
    <row r="70" spans="1:16" ht="15.75" thickBot="1" x14ac:dyDescent="0.3">
      <c r="A70" s="55"/>
      <c r="B70" s="55"/>
      <c r="C70" s="55"/>
      <c r="D70" s="55"/>
      <c r="E70" s="55"/>
      <c r="F70" s="55"/>
      <c r="G70" s="55"/>
      <c r="H70" s="55" t="s">
        <v>351</v>
      </c>
      <c r="I70" s="55"/>
      <c r="J70" s="65">
        <v>14</v>
      </c>
      <c r="K70" s="57"/>
      <c r="L70" s="65">
        <v>150</v>
      </c>
      <c r="M70" s="57"/>
      <c r="N70" s="65">
        <f t="shared" si="4"/>
        <v>-136</v>
      </c>
      <c r="O70" s="57"/>
      <c r="P70" s="66">
        <f t="shared" si="5"/>
        <v>9.3329999999999996E-2</v>
      </c>
    </row>
    <row r="71" spans="1:16" x14ac:dyDescent="0.25">
      <c r="A71" s="55"/>
      <c r="B71" s="55"/>
      <c r="C71" s="55"/>
      <c r="D71" s="55"/>
      <c r="E71" s="55"/>
      <c r="F71" s="55"/>
      <c r="G71" s="55" t="s">
        <v>352</v>
      </c>
      <c r="H71" s="55"/>
      <c r="I71" s="55"/>
      <c r="J71" s="56">
        <f>ROUND(SUM(J62:J70),5)</f>
        <v>12235.91</v>
      </c>
      <c r="K71" s="57"/>
      <c r="L71" s="56">
        <f>ROUND(SUM(L62:L70),5)</f>
        <v>176075</v>
      </c>
      <c r="M71" s="57"/>
      <c r="N71" s="56">
        <f t="shared" si="4"/>
        <v>-163839.09</v>
      </c>
      <c r="O71" s="57"/>
      <c r="P71" s="58">
        <f t="shared" si="5"/>
        <v>6.9489999999999996E-2</v>
      </c>
    </row>
    <row r="72" spans="1:16" x14ac:dyDescent="0.25">
      <c r="A72" s="55"/>
      <c r="B72" s="55"/>
      <c r="C72" s="55"/>
      <c r="D72" s="55"/>
      <c r="E72" s="55"/>
      <c r="F72" s="55"/>
      <c r="G72" s="55" t="s">
        <v>24</v>
      </c>
      <c r="H72" s="55"/>
      <c r="I72" s="55"/>
      <c r="J72" s="56"/>
      <c r="K72" s="57"/>
      <c r="L72" s="56"/>
      <c r="M72" s="57"/>
      <c r="N72" s="56"/>
      <c r="O72" s="57"/>
      <c r="P72" s="58"/>
    </row>
    <row r="73" spans="1:16" x14ac:dyDescent="0.25">
      <c r="A73" s="55"/>
      <c r="B73" s="55"/>
      <c r="C73" s="55"/>
      <c r="D73" s="55"/>
      <c r="E73" s="55"/>
      <c r="F73" s="55"/>
      <c r="G73" s="55"/>
      <c r="H73" s="55" t="s">
        <v>81</v>
      </c>
      <c r="I73" s="55"/>
      <c r="J73" s="56">
        <v>481.43</v>
      </c>
      <c r="K73" s="57"/>
      <c r="L73" s="56">
        <v>5817.96</v>
      </c>
      <c r="M73" s="57"/>
      <c r="N73" s="56">
        <f t="shared" ref="N73:N79" si="6">ROUND((J73-L73),5)</f>
        <v>-5336.53</v>
      </c>
      <c r="O73" s="57"/>
      <c r="P73" s="58">
        <f t="shared" ref="P73:P79" si="7">ROUND(IF(L73=0, IF(J73=0, 0, 1), J73/L73),5)</f>
        <v>8.2750000000000004E-2</v>
      </c>
    </row>
    <row r="74" spans="1:16" x14ac:dyDescent="0.25">
      <c r="A74" s="55"/>
      <c r="B74" s="55"/>
      <c r="C74" s="55"/>
      <c r="D74" s="55"/>
      <c r="E74" s="55"/>
      <c r="F74" s="55"/>
      <c r="G74" s="55"/>
      <c r="H74" s="55" t="s">
        <v>85</v>
      </c>
      <c r="I74" s="55"/>
      <c r="J74" s="56">
        <v>719.07</v>
      </c>
      <c r="K74" s="57"/>
      <c r="L74" s="56">
        <v>9456</v>
      </c>
      <c r="M74" s="57"/>
      <c r="N74" s="56">
        <f t="shared" si="6"/>
        <v>-8736.93</v>
      </c>
      <c r="O74" s="57"/>
      <c r="P74" s="58">
        <f t="shared" si="7"/>
        <v>7.6039999999999996E-2</v>
      </c>
    </row>
    <row r="75" spans="1:16" ht="15.75" thickBot="1" x14ac:dyDescent="0.3">
      <c r="A75" s="55"/>
      <c r="B75" s="55"/>
      <c r="C75" s="55"/>
      <c r="D75" s="55"/>
      <c r="E75" s="55"/>
      <c r="F75" s="55"/>
      <c r="G75" s="55"/>
      <c r="H75" s="55" t="s">
        <v>353</v>
      </c>
      <c r="I75" s="55"/>
      <c r="J75" s="59">
        <v>99.19</v>
      </c>
      <c r="K75" s="57"/>
      <c r="L75" s="59">
        <v>1944</v>
      </c>
      <c r="M75" s="57"/>
      <c r="N75" s="59">
        <f t="shared" si="6"/>
        <v>-1844.81</v>
      </c>
      <c r="O75" s="57"/>
      <c r="P75" s="60">
        <f t="shared" si="7"/>
        <v>5.1020000000000003E-2</v>
      </c>
    </row>
    <row r="76" spans="1:16" ht="15.75" thickBot="1" x14ac:dyDescent="0.3">
      <c r="A76" s="55"/>
      <c r="B76" s="55"/>
      <c r="C76" s="55"/>
      <c r="D76" s="55"/>
      <c r="E76" s="55"/>
      <c r="F76" s="55"/>
      <c r="G76" s="55" t="s">
        <v>354</v>
      </c>
      <c r="H76" s="55"/>
      <c r="I76" s="55"/>
      <c r="J76" s="63">
        <f>ROUND(SUM(J72:J75),5)</f>
        <v>1299.69</v>
      </c>
      <c r="K76" s="57"/>
      <c r="L76" s="63">
        <f>ROUND(SUM(L72:L75),5)</f>
        <v>17217.96</v>
      </c>
      <c r="M76" s="57"/>
      <c r="N76" s="63">
        <f t="shared" si="6"/>
        <v>-15918.27</v>
      </c>
      <c r="O76" s="57"/>
      <c r="P76" s="64">
        <f t="shared" si="7"/>
        <v>7.5480000000000005E-2</v>
      </c>
    </row>
    <row r="77" spans="1:16" x14ac:dyDescent="0.25">
      <c r="A77" s="55"/>
      <c r="B77" s="55"/>
      <c r="C77" s="55"/>
      <c r="D77" s="55"/>
      <c r="E77" s="55"/>
      <c r="F77" s="55" t="s">
        <v>355</v>
      </c>
      <c r="G77" s="55"/>
      <c r="H77" s="55"/>
      <c r="I77" s="55"/>
      <c r="J77" s="56">
        <f>ROUND(SUM(J44:J45)+J61+J71+J76,5)</f>
        <v>70038.399999999994</v>
      </c>
      <c r="K77" s="57"/>
      <c r="L77" s="56">
        <f>ROUND(SUM(L44:L45)+L61+L71+L76,5)</f>
        <v>780869.96</v>
      </c>
      <c r="M77" s="57"/>
      <c r="N77" s="56">
        <f t="shared" si="6"/>
        <v>-710831.56</v>
      </c>
      <c r="O77" s="57"/>
      <c r="P77" s="58">
        <f t="shared" si="7"/>
        <v>8.9690000000000006E-2</v>
      </c>
    </row>
    <row r="78" spans="1:16" x14ac:dyDescent="0.25">
      <c r="A78" s="55"/>
      <c r="B78" s="55"/>
      <c r="C78" s="55"/>
      <c r="D78" s="55"/>
      <c r="E78" s="55"/>
      <c r="F78" s="55" t="s">
        <v>356</v>
      </c>
      <c r="G78" s="55"/>
      <c r="H78" s="55"/>
      <c r="I78" s="55"/>
      <c r="J78" s="56">
        <v>0</v>
      </c>
      <c r="K78" s="57"/>
      <c r="L78" s="56">
        <v>500</v>
      </c>
      <c r="M78" s="57"/>
      <c r="N78" s="56">
        <f t="shared" si="6"/>
        <v>-500</v>
      </c>
      <c r="O78" s="57"/>
      <c r="P78" s="58">
        <f t="shared" si="7"/>
        <v>0</v>
      </c>
    </row>
    <row r="79" spans="1:16" x14ac:dyDescent="0.25">
      <c r="A79" s="55"/>
      <c r="B79" s="55"/>
      <c r="C79" s="55"/>
      <c r="D79" s="55"/>
      <c r="E79" s="55"/>
      <c r="F79" s="55" t="s">
        <v>357</v>
      </c>
      <c r="G79" s="55"/>
      <c r="H79" s="55"/>
      <c r="I79" s="55"/>
      <c r="J79" s="56">
        <v>0</v>
      </c>
      <c r="K79" s="57"/>
      <c r="L79" s="56">
        <v>600</v>
      </c>
      <c r="M79" s="57"/>
      <c r="N79" s="56">
        <f t="shared" si="6"/>
        <v>-600</v>
      </c>
      <c r="O79" s="57"/>
      <c r="P79" s="58">
        <f t="shared" si="7"/>
        <v>0</v>
      </c>
    </row>
    <row r="80" spans="1:16" x14ac:dyDescent="0.25">
      <c r="A80" s="55"/>
      <c r="B80" s="55"/>
      <c r="C80" s="55"/>
      <c r="D80" s="55"/>
      <c r="E80" s="55"/>
      <c r="F80" s="55" t="s">
        <v>358</v>
      </c>
      <c r="G80" s="55"/>
      <c r="H80" s="55"/>
      <c r="I80" s="55"/>
      <c r="J80" s="56"/>
      <c r="K80" s="57"/>
      <c r="L80" s="56"/>
      <c r="M80" s="57"/>
      <c r="N80" s="56"/>
      <c r="O80" s="57"/>
      <c r="P80" s="58"/>
    </row>
    <row r="81" spans="1:16" x14ac:dyDescent="0.25">
      <c r="A81" s="55"/>
      <c r="B81" s="55"/>
      <c r="C81" s="55"/>
      <c r="D81" s="55"/>
      <c r="E81" s="55"/>
      <c r="F81" s="55"/>
      <c r="G81" s="55" t="s">
        <v>359</v>
      </c>
      <c r="H81" s="55"/>
      <c r="I81" s="55"/>
      <c r="J81" s="56">
        <v>0</v>
      </c>
      <c r="K81" s="57"/>
      <c r="L81" s="56">
        <v>18500</v>
      </c>
      <c r="M81" s="57"/>
      <c r="N81" s="56">
        <f>ROUND((J81-L81),5)</f>
        <v>-18500</v>
      </c>
      <c r="O81" s="57"/>
      <c r="P81" s="58">
        <f>ROUND(IF(L81=0, IF(J81=0, 0, 1), J81/L81),5)</f>
        <v>0</v>
      </c>
    </row>
    <row r="82" spans="1:16" x14ac:dyDescent="0.25">
      <c r="A82" s="55"/>
      <c r="B82" s="55"/>
      <c r="C82" s="55"/>
      <c r="D82" s="55"/>
      <c r="E82" s="55"/>
      <c r="F82" s="55"/>
      <c r="G82" s="55" t="s">
        <v>471</v>
      </c>
      <c r="H82" s="55"/>
      <c r="I82" s="55"/>
      <c r="J82" s="56">
        <v>0</v>
      </c>
      <c r="K82" s="57"/>
      <c r="L82" s="56">
        <v>2500</v>
      </c>
      <c r="M82" s="57"/>
      <c r="N82" s="56">
        <f>ROUND((J82-L82),5)</f>
        <v>-2500</v>
      </c>
      <c r="O82" s="57"/>
      <c r="P82" s="58">
        <f>ROUND(IF(L82=0, IF(J82=0, 0, 1), J82/L82),5)</f>
        <v>0</v>
      </c>
    </row>
    <row r="83" spans="1:16" ht="15.75" thickBot="1" x14ac:dyDescent="0.3">
      <c r="A83" s="55"/>
      <c r="B83" s="55"/>
      <c r="C83" s="55"/>
      <c r="D83" s="55"/>
      <c r="E83" s="55"/>
      <c r="F83" s="55"/>
      <c r="G83" s="55" t="s">
        <v>360</v>
      </c>
      <c r="H83" s="55"/>
      <c r="I83" s="55"/>
      <c r="J83" s="65">
        <v>3059</v>
      </c>
      <c r="K83" s="57"/>
      <c r="L83" s="65">
        <v>5000</v>
      </c>
      <c r="M83" s="57"/>
      <c r="N83" s="65">
        <f>ROUND((J83-L83),5)</f>
        <v>-1941</v>
      </c>
      <c r="O83" s="57"/>
      <c r="P83" s="66">
        <f>ROUND(IF(L83=0, IF(J83=0, 0, 1), J83/L83),5)</f>
        <v>0.61180000000000001</v>
      </c>
    </row>
    <row r="84" spans="1:16" x14ac:dyDescent="0.25">
      <c r="A84" s="55"/>
      <c r="B84" s="55"/>
      <c r="C84" s="55"/>
      <c r="D84" s="55"/>
      <c r="E84" s="55"/>
      <c r="F84" s="55" t="s">
        <v>361</v>
      </c>
      <c r="G84" s="55"/>
      <c r="H84" s="55"/>
      <c r="I84" s="55"/>
      <c r="J84" s="56">
        <f>ROUND(SUM(J80:J83),5)</f>
        <v>3059</v>
      </c>
      <c r="K84" s="57"/>
      <c r="L84" s="56">
        <f>ROUND(SUM(L80:L83),5)</f>
        <v>26000</v>
      </c>
      <c r="M84" s="57"/>
      <c r="N84" s="56">
        <f>ROUND((J84-L84),5)</f>
        <v>-22941</v>
      </c>
      <c r="O84" s="57"/>
      <c r="P84" s="58">
        <f>ROUND(IF(L84=0, IF(J84=0, 0, 1), J84/L84),5)</f>
        <v>0.11765</v>
      </c>
    </row>
    <row r="85" spans="1:16" x14ac:dyDescent="0.25">
      <c r="A85" s="55"/>
      <c r="B85" s="55"/>
      <c r="C85" s="55"/>
      <c r="D85" s="55"/>
      <c r="E85" s="55"/>
      <c r="F85" s="55" t="s">
        <v>362</v>
      </c>
      <c r="G85" s="55"/>
      <c r="H85" s="55"/>
      <c r="I85" s="55"/>
      <c r="J85" s="56"/>
      <c r="K85" s="57"/>
      <c r="L85" s="56"/>
      <c r="M85" s="57"/>
      <c r="N85" s="56"/>
      <c r="O85" s="57"/>
      <c r="P85" s="58"/>
    </row>
    <row r="86" spans="1:16" x14ac:dyDescent="0.25">
      <c r="A86" s="55"/>
      <c r="B86" s="55"/>
      <c r="C86" s="55"/>
      <c r="D86" s="55"/>
      <c r="E86" s="55"/>
      <c r="F86" s="55"/>
      <c r="G86" s="55" t="s">
        <v>363</v>
      </c>
      <c r="H86" s="55"/>
      <c r="I86" s="55"/>
      <c r="J86" s="56"/>
      <c r="K86" s="57"/>
      <c r="L86" s="56"/>
      <c r="M86" s="57"/>
      <c r="N86" s="56"/>
      <c r="O86" s="57"/>
      <c r="P86" s="58"/>
    </row>
    <row r="87" spans="1:16" x14ac:dyDescent="0.25">
      <c r="A87" s="55"/>
      <c r="B87" s="55"/>
      <c r="C87" s="55"/>
      <c r="D87" s="55"/>
      <c r="E87" s="55"/>
      <c r="F87" s="55"/>
      <c r="G87" s="55"/>
      <c r="H87" s="55" t="s">
        <v>364</v>
      </c>
      <c r="I87" s="55"/>
      <c r="J87" s="56">
        <v>2318.81</v>
      </c>
      <c r="K87" s="57"/>
      <c r="L87" s="56">
        <v>12000</v>
      </c>
      <c r="M87" s="57"/>
      <c r="N87" s="56">
        <f>ROUND((J87-L87),5)</f>
        <v>-9681.19</v>
      </c>
      <c r="O87" s="57"/>
      <c r="P87" s="58">
        <f>ROUND(IF(L87=0, IF(J87=0, 0, 1), J87/L87),5)</f>
        <v>0.19323000000000001</v>
      </c>
    </row>
    <row r="88" spans="1:16" x14ac:dyDescent="0.25">
      <c r="A88" s="55"/>
      <c r="B88" s="55"/>
      <c r="C88" s="55"/>
      <c r="D88" s="55"/>
      <c r="E88" s="55"/>
      <c r="F88" s="55"/>
      <c r="G88" s="55"/>
      <c r="H88" s="55" t="s">
        <v>365</v>
      </c>
      <c r="I88" s="55"/>
      <c r="J88" s="56">
        <v>0</v>
      </c>
      <c r="K88" s="57"/>
      <c r="L88" s="56">
        <v>1200</v>
      </c>
      <c r="M88" s="57"/>
      <c r="N88" s="56">
        <f>ROUND((J88-L88),5)</f>
        <v>-1200</v>
      </c>
      <c r="O88" s="57"/>
      <c r="P88" s="58">
        <f>ROUND(IF(L88=0, IF(J88=0, 0, 1), J88/L88),5)</f>
        <v>0</v>
      </c>
    </row>
    <row r="89" spans="1:16" x14ac:dyDescent="0.25">
      <c r="A89" s="55"/>
      <c r="B89" s="55"/>
      <c r="C89" s="55"/>
      <c r="D89" s="55"/>
      <c r="E89" s="55"/>
      <c r="F89" s="55"/>
      <c r="G89" s="55"/>
      <c r="H89" s="55" t="s">
        <v>366</v>
      </c>
      <c r="I89" s="55"/>
      <c r="J89" s="56">
        <v>0</v>
      </c>
      <c r="K89" s="57"/>
      <c r="L89" s="56">
        <v>1200</v>
      </c>
      <c r="M89" s="57"/>
      <c r="N89" s="56">
        <f>ROUND((J89-L89),5)</f>
        <v>-1200</v>
      </c>
      <c r="O89" s="57"/>
      <c r="P89" s="58">
        <f>ROUND(IF(L89=0, IF(J89=0, 0, 1), J89/L89),5)</f>
        <v>0</v>
      </c>
    </row>
    <row r="90" spans="1:16" ht="15.75" thickBot="1" x14ac:dyDescent="0.3">
      <c r="A90" s="55"/>
      <c r="B90" s="55"/>
      <c r="C90" s="55"/>
      <c r="D90" s="55"/>
      <c r="E90" s="55"/>
      <c r="F90" s="55"/>
      <c r="G90" s="55"/>
      <c r="H90" s="55" t="s">
        <v>367</v>
      </c>
      <c r="I90" s="55"/>
      <c r="J90" s="65">
        <v>0</v>
      </c>
      <c r="K90" s="57"/>
      <c r="L90" s="65">
        <v>1500</v>
      </c>
      <c r="M90" s="57"/>
      <c r="N90" s="65">
        <f>ROUND((J90-L90),5)</f>
        <v>-1500</v>
      </c>
      <c r="O90" s="57"/>
      <c r="P90" s="66">
        <f>ROUND(IF(L90=0, IF(J90=0, 0, 1), J90/L90),5)</f>
        <v>0</v>
      </c>
    </row>
    <row r="91" spans="1:16" x14ac:dyDescent="0.25">
      <c r="A91" s="55"/>
      <c r="B91" s="55"/>
      <c r="C91" s="55"/>
      <c r="D91" s="55"/>
      <c r="E91" s="55"/>
      <c r="F91" s="55"/>
      <c r="G91" s="55" t="s">
        <v>368</v>
      </c>
      <c r="H91" s="55"/>
      <c r="I91" s="55"/>
      <c r="J91" s="56">
        <f>ROUND(SUM(J86:J90),5)</f>
        <v>2318.81</v>
      </c>
      <c r="K91" s="57"/>
      <c r="L91" s="56">
        <f>ROUND(SUM(L86:L90),5)</f>
        <v>15900</v>
      </c>
      <c r="M91" s="57"/>
      <c r="N91" s="56">
        <f>ROUND((J91-L91),5)</f>
        <v>-13581.19</v>
      </c>
      <c r="O91" s="57"/>
      <c r="P91" s="58">
        <f>ROUND(IF(L91=0, IF(J91=0, 0, 1), J91/L91),5)</f>
        <v>0.14584</v>
      </c>
    </row>
    <row r="92" spans="1:16" x14ac:dyDescent="0.25">
      <c r="A92" s="55"/>
      <c r="B92" s="55"/>
      <c r="C92" s="55"/>
      <c r="D92" s="55"/>
      <c r="E92" s="55"/>
      <c r="F92" s="55"/>
      <c r="G92" s="55" t="s">
        <v>369</v>
      </c>
      <c r="H92" s="55"/>
      <c r="I92" s="55"/>
      <c r="J92" s="56"/>
      <c r="K92" s="57"/>
      <c r="L92" s="56"/>
      <c r="M92" s="57"/>
      <c r="N92" s="56"/>
      <c r="O92" s="57"/>
      <c r="P92" s="58"/>
    </row>
    <row r="93" spans="1:16" x14ac:dyDescent="0.25">
      <c r="A93" s="55"/>
      <c r="B93" s="55"/>
      <c r="C93" s="55"/>
      <c r="D93" s="55"/>
      <c r="E93" s="55"/>
      <c r="F93" s="55"/>
      <c r="G93" s="55"/>
      <c r="H93" s="55" t="s">
        <v>370</v>
      </c>
      <c r="I93" s="55"/>
      <c r="J93" s="56">
        <v>65.48</v>
      </c>
      <c r="K93" s="57"/>
      <c r="L93" s="56">
        <v>720</v>
      </c>
      <c r="M93" s="57"/>
      <c r="N93" s="56">
        <f t="shared" ref="N93:N98" si="8">ROUND((J93-L93),5)</f>
        <v>-654.52</v>
      </c>
      <c r="O93" s="57"/>
      <c r="P93" s="58">
        <f t="shared" ref="P93:P98" si="9">ROUND(IF(L93=0, IF(J93=0, 0, 1), J93/L93),5)</f>
        <v>9.0939999999999993E-2</v>
      </c>
    </row>
    <row r="94" spans="1:16" x14ac:dyDescent="0.25">
      <c r="A94" s="55"/>
      <c r="B94" s="55"/>
      <c r="C94" s="55"/>
      <c r="D94" s="55"/>
      <c r="E94" s="55"/>
      <c r="F94" s="55"/>
      <c r="G94" s="55"/>
      <c r="H94" s="55" t="s">
        <v>371</v>
      </c>
      <c r="I94" s="55"/>
      <c r="J94" s="56">
        <v>100.94</v>
      </c>
      <c r="K94" s="57"/>
      <c r="L94" s="56">
        <v>2000</v>
      </c>
      <c r="M94" s="57"/>
      <c r="N94" s="56">
        <f t="shared" si="8"/>
        <v>-1899.06</v>
      </c>
      <c r="O94" s="57"/>
      <c r="P94" s="58">
        <f t="shared" si="9"/>
        <v>5.0470000000000001E-2</v>
      </c>
    </row>
    <row r="95" spans="1:16" x14ac:dyDescent="0.25">
      <c r="A95" s="55"/>
      <c r="B95" s="55"/>
      <c r="C95" s="55"/>
      <c r="D95" s="55"/>
      <c r="E95" s="55"/>
      <c r="F95" s="55"/>
      <c r="G95" s="55"/>
      <c r="H95" s="55" t="s">
        <v>372</v>
      </c>
      <c r="I95" s="55"/>
      <c r="J95" s="56">
        <v>329.87</v>
      </c>
      <c r="K95" s="57"/>
      <c r="L95" s="56">
        <v>5100</v>
      </c>
      <c r="M95" s="57"/>
      <c r="N95" s="56">
        <f t="shared" si="8"/>
        <v>-4770.13</v>
      </c>
      <c r="O95" s="57"/>
      <c r="P95" s="58">
        <f t="shared" si="9"/>
        <v>6.4680000000000001E-2</v>
      </c>
    </row>
    <row r="96" spans="1:16" x14ac:dyDescent="0.25">
      <c r="A96" s="55"/>
      <c r="B96" s="55"/>
      <c r="C96" s="55"/>
      <c r="D96" s="55"/>
      <c r="E96" s="55"/>
      <c r="F96" s="55"/>
      <c r="G96" s="55"/>
      <c r="H96" s="55" t="s">
        <v>373</v>
      </c>
      <c r="I96" s="55"/>
      <c r="J96" s="56">
        <v>79.69</v>
      </c>
      <c r="K96" s="57"/>
      <c r="L96" s="56">
        <v>900</v>
      </c>
      <c r="M96" s="57"/>
      <c r="N96" s="56">
        <f t="shared" si="8"/>
        <v>-820.31</v>
      </c>
      <c r="O96" s="57"/>
      <c r="P96" s="58">
        <f t="shared" si="9"/>
        <v>8.8539999999999994E-2</v>
      </c>
    </row>
    <row r="97" spans="1:16" ht="15.75" thickBot="1" x14ac:dyDescent="0.3">
      <c r="A97" s="55"/>
      <c r="B97" s="55"/>
      <c r="C97" s="55"/>
      <c r="D97" s="55"/>
      <c r="E97" s="55"/>
      <c r="F97" s="55"/>
      <c r="G97" s="55"/>
      <c r="H97" s="55" t="s">
        <v>374</v>
      </c>
      <c r="I97" s="55"/>
      <c r="J97" s="65">
        <v>79.69</v>
      </c>
      <c r="K97" s="57"/>
      <c r="L97" s="65">
        <v>900</v>
      </c>
      <c r="M97" s="57"/>
      <c r="N97" s="65">
        <f t="shared" si="8"/>
        <v>-820.31</v>
      </c>
      <c r="O97" s="57"/>
      <c r="P97" s="66">
        <f t="shared" si="9"/>
        <v>8.8539999999999994E-2</v>
      </c>
    </row>
    <row r="98" spans="1:16" x14ac:dyDescent="0.25">
      <c r="A98" s="55"/>
      <c r="B98" s="55"/>
      <c r="C98" s="55"/>
      <c r="D98" s="55"/>
      <c r="E98" s="55"/>
      <c r="F98" s="55"/>
      <c r="G98" s="55" t="s">
        <v>375</v>
      </c>
      <c r="H98" s="55"/>
      <c r="I98" s="55"/>
      <c r="J98" s="56">
        <f>ROUND(SUM(J92:J97),5)</f>
        <v>655.67</v>
      </c>
      <c r="K98" s="57"/>
      <c r="L98" s="56">
        <f>ROUND(SUM(L92:L97),5)</f>
        <v>9620</v>
      </c>
      <c r="M98" s="57"/>
      <c r="N98" s="56">
        <f t="shared" si="8"/>
        <v>-8964.33</v>
      </c>
      <c r="O98" s="57"/>
      <c r="P98" s="58">
        <f t="shared" si="9"/>
        <v>6.8159999999999998E-2</v>
      </c>
    </row>
    <row r="99" spans="1:16" x14ac:dyDescent="0.25">
      <c r="A99" s="55"/>
      <c r="B99" s="55"/>
      <c r="C99" s="55"/>
      <c r="D99" s="55"/>
      <c r="E99" s="55"/>
      <c r="F99" s="55"/>
      <c r="G99" s="55" t="s">
        <v>376</v>
      </c>
      <c r="H99" s="55"/>
      <c r="I99" s="55"/>
      <c r="J99" s="56"/>
      <c r="K99" s="57"/>
      <c r="L99" s="56"/>
      <c r="M99" s="57"/>
      <c r="N99" s="56"/>
      <c r="O99" s="57"/>
      <c r="P99" s="58"/>
    </row>
    <row r="100" spans="1:16" x14ac:dyDescent="0.25">
      <c r="A100" s="55"/>
      <c r="B100" s="55"/>
      <c r="C100" s="55"/>
      <c r="D100" s="55"/>
      <c r="E100" s="55"/>
      <c r="F100" s="55"/>
      <c r="G100" s="55"/>
      <c r="H100" s="55" t="s">
        <v>377</v>
      </c>
      <c r="I100" s="55"/>
      <c r="J100" s="56">
        <v>78.989999999999995</v>
      </c>
      <c r="K100" s="57"/>
      <c r="L100" s="56">
        <v>1560</v>
      </c>
      <c r="M100" s="57"/>
      <c r="N100" s="56">
        <f>ROUND((J100-L100),5)</f>
        <v>-1481.01</v>
      </c>
      <c r="O100" s="57"/>
      <c r="P100" s="58">
        <f>ROUND(IF(L100=0, IF(J100=0, 0, 1), J100/L100),5)</f>
        <v>5.0630000000000001E-2</v>
      </c>
    </row>
    <row r="101" spans="1:16" x14ac:dyDescent="0.25">
      <c r="A101" s="55"/>
      <c r="B101" s="55"/>
      <c r="C101" s="55"/>
      <c r="D101" s="55"/>
      <c r="E101" s="55"/>
      <c r="F101" s="55"/>
      <c r="G101" s="55"/>
      <c r="H101" s="55" t="s">
        <v>378</v>
      </c>
      <c r="I101" s="55"/>
      <c r="J101" s="56"/>
      <c r="K101" s="57"/>
      <c r="L101" s="56"/>
      <c r="M101" s="57"/>
      <c r="N101" s="56"/>
      <c r="O101" s="57"/>
      <c r="P101" s="58"/>
    </row>
    <row r="102" spans="1:16" x14ac:dyDescent="0.25">
      <c r="A102" s="55"/>
      <c r="B102" s="55"/>
      <c r="C102" s="55"/>
      <c r="D102" s="55"/>
      <c r="E102" s="55"/>
      <c r="F102" s="55"/>
      <c r="G102" s="55"/>
      <c r="H102" s="55"/>
      <c r="I102" s="55" t="s">
        <v>379</v>
      </c>
      <c r="J102" s="56">
        <v>1554.76</v>
      </c>
      <c r="K102" s="57"/>
      <c r="L102" s="56">
        <v>12016</v>
      </c>
      <c r="M102" s="57"/>
      <c r="N102" s="56">
        <f t="shared" ref="N102:N110" si="10">ROUND((J102-L102),5)</f>
        <v>-10461.24</v>
      </c>
      <c r="O102" s="57"/>
      <c r="P102" s="58">
        <f t="shared" ref="P102:P110" si="11">ROUND(IF(L102=0, IF(J102=0, 0, 1), J102/L102),5)</f>
        <v>0.12939000000000001</v>
      </c>
    </row>
    <row r="103" spans="1:16" x14ac:dyDescent="0.25">
      <c r="A103" s="55"/>
      <c r="B103" s="55"/>
      <c r="C103" s="55"/>
      <c r="D103" s="55"/>
      <c r="E103" s="55"/>
      <c r="F103" s="55"/>
      <c r="G103" s="55"/>
      <c r="H103" s="55"/>
      <c r="I103" s="55" t="s">
        <v>380</v>
      </c>
      <c r="J103" s="56">
        <v>639.16999999999996</v>
      </c>
      <c r="K103" s="57"/>
      <c r="L103" s="56">
        <v>2400</v>
      </c>
      <c r="M103" s="57"/>
      <c r="N103" s="56">
        <f t="shared" si="10"/>
        <v>-1760.83</v>
      </c>
      <c r="O103" s="57"/>
      <c r="P103" s="58">
        <f t="shared" si="11"/>
        <v>0.26632</v>
      </c>
    </row>
    <row r="104" spans="1:16" ht="15.75" thickBot="1" x14ac:dyDescent="0.3">
      <c r="A104" s="55"/>
      <c r="B104" s="55"/>
      <c r="C104" s="55"/>
      <c r="D104" s="55"/>
      <c r="E104" s="55"/>
      <c r="F104" s="55"/>
      <c r="G104" s="55"/>
      <c r="H104" s="55"/>
      <c r="I104" s="55" t="s">
        <v>381</v>
      </c>
      <c r="J104" s="65">
        <v>497.93</v>
      </c>
      <c r="K104" s="57"/>
      <c r="L104" s="65">
        <v>2400</v>
      </c>
      <c r="M104" s="57"/>
      <c r="N104" s="65">
        <f t="shared" si="10"/>
        <v>-1902.07</v>
      </c>
      <c r="O104" s="57"/>
      <c r="P104" s="66">
        <f t="shared" si="11"/>
        <v>0.20746999999999999</v>
      </c>
    </row>
    <row r="105" spans="1:16" x14ac:dyDescent="0.25">
      <c r="A105" s="55"/>
      <c r="B105" s="55"/>
      <c r="C105" s="55"/>
      <c r="D105" s="55"/>
      <c r="E105" s="55"/>
      <c r="F105" s="55"/>
      <c r="G105" s="55"/>
      <c r="H105" s="55" t="s">
        <v>382</v>
      </c>
      <c r="I105" s="55"/>
      <c r="J105" s="56">
        <f>ROUND(SUM(J101:J104),5)</f>
        <v>2691.86</v>
      </c>
      <c r="K105" s="57"/>
      <c r="L105" s="56">
        <f>ROUND(SUM(L101:L104),5)</f>
        <v>16816</v>
      </c>
      <c r="M105" s="57"/>
      <c r="N105" s="56">
        <f t="shared" si="10"/>
        <v>-14124.14</v>
      </c>
      <c r="O105" s="57"/>
      <c r="P105" s="58">
        <f t="shared" si="11"/>
        <v>0.16008</v>
      </c>
    </row>
    <row r="106" spans="1:16" ht="15.75" thickBot="1" x14ac:dyDescent="0.3">
      <c r="A106" s="55"/>
      <c r="B106" s="55"/>
      <c r="C106" s="55"/>
      <c r="D106" s="55"/>
      <c r="E106" s="55"/>
      <c r="F106" s="55"/>
      <c r="G106" s="55"/>
      <c r="H106" s="55" t="s">
        <v>383</v>
      </c>
      <c r="I106" s="55"/>
      <c r="J106" s="65">
        <v>176.04</v>
      </c>
      <c r="K106" s="57"/>
      <c r="L106" s="65">
        <v>1560</v>
      </c>
      <c r="M106" s="57"/>
      <c r="N106" s="65">
        <f t="shared" si="10"/>
        <v>-1383.96</v>
      </c>
      <c r="O106" s="57"/>
      <c r="P106" s="66">
        <f t="shared" si="11"/>
        <v>0.11285000000000001</v>
      </c>
    </row>
    <row r="107" spans="1:16" x14ac:dyDescent="0.25">
      <c r="A107" s="55"/>
      <c r="B107" s="55"/>
      <c r="C107" s="55"/>
      <c r="D107" s="55"/>
      <c r="E107" s="55"/>
      <c r="F107" s="55"/>
      <c r="G107" s="55" t="s">
        <v>384</v>
      </c>
      <c r="H107" s="55"/>
      <c r="I107" s="55"/>
      <c r="J107" s="56">
        <f>ROUND(SUM(J99:J100)+SUM(J105:J106),5)</f>
        <v>2946.89</v>
      </c>
      <c r="K107" s="57"/>
      <c r="L107" s="56">
        <f>ROUND(SUM(L99:L100)+SUM(L105:L106),5)</f>
        <v>19936</v>
      </c>
      <c r="M107" s="57"/>
      <c r="N107" s="56">
        <f t="shared" si="10"/>
        <v>-16989.11</v>
      </c>
      <c r="O107" s="57"/>
      <c r="P107" s="58">
        <f t="shared" si="11"/>
        <v>0.14782000000000001</v>
      </c>
    </row>
    <row r="108" spans="1:16" ht="15.75" thickBot="1" x14ac:dyDescent="0.3">
      <c r="A108" s="55"/>
      <c r="B108" s="55"/>
      <c r="C108" s="55"/>
      <c r="D108" s="55"/>
      <c r="E108" s="55"/>
      <c r="F108" s="55"/>
      <c r="G108" s="55" t="s">
        <v>385</v>
      </c>
      <c r="H108" s="55"/>
      <c r="I108" s="55"/>
      <c r="J108" s="59">
        <v>95.5</v>
      </c>
      <c r="K108" s="57"/>
      <c r="L108" s="59">
        <v>1000</v>
      </c>
      <c r="M108" s="57"/>
      <c r="N108" s="59">
        <f t="shared" si="10"/>
        <v>-904.5</v>
      </c>
      <c r="O108" s="57"/>
      <c r="P108" s="60">
        <f t="shared" si="11"/>
        <v>9.5500000000000002E-2</v>
      </c>
    </row>
    <row r="109" spans="1:16" ht="15.75" thickBot="1" x14ac:dyDescent="0.3">
      <c r="A109" s="55"/>
      <c r="B109" s="55"/>
      <c r="C109" s="55"/>
      <c r="D109" s="55"/>
      <c r="E109" s="55"/>
      <c r="F109" s="55" t="s">
        <v>386</v>
      </c>
      <c r="G109" s="55"/>
      <c r="H109" s="55"/>
      <c r="I109" s="55"/>
      <c r="J109" s="63">
        <f>ROUND(J85+J91+J98+SUM(J107:J108),5)</f>
        <v>6016.87</v>
      </c>
      <c r="K109" s="57"/>
      <c r="L109" s="63">
        <f>ROUND(L85+L91+L98+SUM(L107:L108),5)</f>
        <v>46456</v>
      </c>
      <c r="M109" s="57"/>
      <c r="N109" s="63">
        <f t="shared" si="10"/>
        <v>-40439.129999999997</v>
      </c>
      <c r="O109" s="57"/>
      <c r="P109" s="64">
        <f t="shared" si="11"/>
        <v>0.12952</v>
      </c>
    </row>
    <row r="110" spans="1:16" x14ac:dyDescent="0.25">
      <c r="A110" s="55"/>
      <c r="B110" s="55"/>
      <c r="C110" s="55"/>
      <c r="D110" s="55"/>
      <c r="E110" s="55" t="s">
        <v>387</v>
      </c>
      <c r="F110" s="55"/>
      <c r="G110" s="55"/>
      <c r="H110" s="55"/>
      <c r="I110" s="55"/>
      <c r="J110" s="56">
        <f>ROUND(SUM(J21:J22)+J26+SUM(J34:J35)+SUM(J41:J43)+SUM(J77:J79)+J84+J109,5)</f>
        <v>100533.91</v>
      </c>
      <c r="K110" s="57"/>
      <c r="L110" s="56">
        <f>ROUND(SUM(L21:L22)+L26+SUM(L34:L35)+SUM(L41:L43)+SUM(L77:L79)+L84+L109,5)</f>
        <v>957042.08</v>
      </c>
      <c r="M110" s="57"/>
      <c r="N110" s="56">
        <f t="shared" si="10"/>
        <v>-856508.17</v>
      </c>
      <c r="O110" s="57"/>
      <c r="P110" s="58">
        <f t="shared" si="11"/>
        <v>0.10505</v>
      </c>
    </row>
    <row r="111" spans="1:16" x14ac:dyDescent="0.25">
      <c r="A111" s="55"/>
      <c r="B111" s="55"/>
      <c r="C111" s="55"/>
      <c r="D111" s="55"/>
      <c r="E111" s="55" t="s">
        <v>388</v>
      </c>
      <c r="F111" s="55"/>
      <c r="G111" s="55"/>
      <c r="H111" s="55"/>
      <c r="I111" s="55"/>
      <c r="J111" s="56"/>
      <c r="K111" s="57"/>
      <c r="L111" s="56"/>
      <c r="M111" s="57"/>
      <c r="N111" s="56"/>
      <c r="O111" s="57"/>
      <c r="P111" s="58"/>
    </row>
    <row r="112" spans="1:16" x14ac:dyDescent="0.25">
      <c r="A112" s="55"/>
      <c r="B112" s="55"/>
      <c r="C112" s="55"/>
      <c r="D112" s="55"/>
      <c r="E112" s="55"/>
      <c r="F112" s="55" t="s">
        <v>389</v>
      </c>
      <c r="G112" s="55"/>
      <c r="H112" s="55"/>
      <c r="I112" s="55"/>
      <c r="J112" s="56">
        <v>0</v>
      </c>
      <c r="K112" s="57"/>
      <c r="L112" s="56">
        <v>5000</v>
      </c>
      <c r="M112" s="57"/>
      <c r="N112" s="56">
        <f>ROUND((J112-L112),5)</f>
        <v>-5000</v>
      </c>
      <c r="O112" s="57"/>
      <c r="P112" s="58">
        <f>ROUND(IF(L112=0, IF(J112=0, 0, 1), J112/L112),5)</f>
        <v>0</v>
      </c>
    </row>
    <row r="113" spans="1:16" ht="15.75" thickBot="1" x14ac:dyDescent="0.3">
      <c r="A113" s="55"/>
      <c r="B113" s="55"/>
      <c r="C113" s="55"/>
      <c r="D113" s="55"/>
      <c r="E113" s="55"/>
      <c r="F113" s="55" t="s">
        <v>390</v>
      </c>
      <c r="G113" s="55"/>
      <c r="H113" s="55"/>
      <c r="I113" s="55"/>
      <c r="J113" s="65">
        <v>0</v>
      </c>
      <c r="K113" s="57"/>
      <c r="L113" s="65">
        <v>1000</v>
      </c>
      <c r="M113" s="57"/>
      <c r="N113" s="65">
        <f>ROUND((J113-L113),5)</f>
        <v>-1000</v>
      </c>
      <c r="O113" s="57"/>
      <c r="P113" s="66">
        <f>ROUND(IF(L113=0, IF(J113=0, 0, 1), J113/L113),5)</f>
        <v>0</v>
      </c>
    </row>
    <row r="114" spans="1:16" x14ac:dyDescent="0.25">
      <c r="A114" s="55"/>
      <c r="B114" s="55"/>
      <c r="C114" s="55"/>
      <c r="D114" s="55"/>
      <c r="E114" s="55" t="s">
        <v>391</v>
      </c>
      <c r="F114" s="55"/>
      <c r="G114" s="55"/>
      <c r="H114" s="55"/>
      <c r="I114" s="55"/>
      <c r="J114" s="56">
        <f>ROUND(SUM(J111:J113),5)</f>
        <v>0</v>
      </c>
      <c r="K114" s="57"/>
      <c r="L114" s="56">
        <f>ROUND(SUM(L111:L113),5)</f>
        <v>6000</v>
      </c>
      <c r="M114" s="57"/>
      <c r="N114" s="56">
        <f>ROUND((J114-L114),5)</f>
        <v>-6000</v>
      </c>
      <c r="O114" s="57"/>
      <c r="P114" s="58">
        <f>ROUND(IF(L114=0, IF(J114=0, 0, 1), J114/L114),5)</f>
        <v>0</v>
      </c>
    </row>
    <row r="115" spans="1:16" x14ac:dyDescent="0.25">
      <c r="A115" s="55"/>
      <c r="B115" s="55"/>
      <c r="C115" s="55"/>
      <c r="D115" s="55"/>
      <c r="E115" s="55" t="s">
        <v>392</v>
      </c>
      <c r="F115" s="55"/>
      <c r="G115" s="55"/>
      <c r="H115" s="55"/>
      <c r="I115" s="55"/>
      <c r="J115" s="56"/>
      <c r="K115" s="57"/>
      <c r="L115" s="56"/>
      <c r="M115" s="57"/>
      <c r="N115" s="56"/>
      <c r="O115" s="57"/>
      <c r="P115" s="58"/>
    </row>
    <row r="116" spans="1:16" x14ac:dyDescent="0.25">
      <c r="A116" s="55"/>
      <c r="B116" s="55"/>
      <c r="C116" s="55"/>
      <c r="D116" s="55"/>
      <c r="E116" s="55"/>
      <c r="F116" s="55" t="s">
        <v>393</v>
      </c>
      <c r="G116" s="55"/>
      <c r="H116" s="55"/>
      <c r="I116" s="55"/>
      <c r="J116" s="56">
        <v>0</v>
      </c>
      <c r="K116" s="57"/>
      <c r="L116" s="56">
        <v>6000</v>
      </c>
      <c r="M116" s="57"/>
      <c r="N116" s="56">
        <f t="shared" ref="N116:N121" si="12">ROUND((J116-L116),5)</f>
        <v>-6000</v>
      </c>
      <c r="O116" s="57"/>
      <c r="P116" s="58">
        <f t="shared" ref="P116:P121" si="13">ROUND(IF(L116=0, IF(J116=0, 0, 1), J116/L116),5)</f>
        <v>0</v>
      </c>
    </row>
    <row r="117" spans="1:16" x14ac:dyDescent="0.25">
      <c r="A117" s="55"/>
      <c r="B117" s="55"/>
      <c r="C117" s="55"/>
      <c r="D117" s="55"/>
      <c r="E117" s="55"/>
      <c r="F117" s="55" t="s">
        <v>59</v>
      </c>
      <c r="G117" s="55"/>
      <c r="H117" s="55"/>
      <c r="I117" s="55"/>
      <c r="J117" s="56">
        <v>0</v>
      </c>
      <c r="K117" s="57"/>
      <c r="L117" s="56">
        <v>2000</v>
      </c>
      <c r="M117" s="57"/>
      <c r="N117" s="56">
        <f t="shared" si="12"/>
        <v>-2000</v>
      </c>
      <c r="O117" s="57"/>
      <c r="P117" s="58">
        <f t="shared" si="13"/>
        <v>0</v>
      </c>
    </row>
    <row r="118" spans="1:16" x14ac:dyDescent="0.25">
      <c r="A118" s="55"/>
      <c r="B118" s="55"/>
      <c r="C118" s="55"/>
      <c r="D118" s="55"/>
      <c r="E118" s="55"/>
      <c r="F118" s="55" t="s">
        <v>394</v>
      </c>
      <c r="G118" s="55"/>
      <c r="H118" s="55"/>
      <c r="I118" s="55"/>
      <c r="J118" s="56">
        <v>497</v>
      </c>
      <c r="K118" s="57"/>
      <c r="L118" s="56">
        <v>6000</v>
      </c>
      <c r="M118" s="57"/>
      <c r="N118" s="56">
        <f t="shared" si="12"/>
        <v>-5503</v>
      </c>
      <c r="O118" s="57"/>
      <c r="P118" s="58">
        <f t="shared" si="13"/>
        <v>8.2830000000000001E-2</v>
      </c>
    </row>
    <row r="119" spans="1:16" x14ac:dyDescent="0.25">
      <c r="A119" s="55"/>
      <c r="B119" s="55"/>
      <c r="C119" s="55"/>
      <c r="D119" s="55"/>
      <c r="E119" s="55"/>
      <c r="F119" s="55" t="s">
        <v>395</v>
      </c>
      <c r="G119" s="55"/>
      <c r="H119" s="55"/>
      <c r="I119" s="55"/>
      <c r="J119" s="56">
        <v>20.41</v>
      </c>
      <c r="K119" s="57"/>
      <c r="L119" s="56">
        <v>1800</v>
      </c>
      <c r="M119" s="57"/>
      <c r="N119" s="56">
        <f t="shared" si="12"/>
        <v>-1779.59</v>
      </c>
      <c r="O119" s="57"/>
      <c r="P119" s="58">
        <f t="shared" si="13"/>
        <v>1.1339999999999999E-2</v>
      </c>
    </row>
    <row r="120" spans="1:16" ht="15.75" thickBot="1" x14ac:dyDescent="0.3">
      <c r="A120" s="55"/>
      <c r="B120" s="55"/>
      <c r="C120" s="55"/>
      <c r="D120" s="55"/>
      <c r="E120" s="55"/>
      <c r="F120" s="55" t="s">
        <v>396</v>
      </c>
      <c r="G120" s="55"/>
      <c r="H120" s="55"/>
      <c r="I120" s="55"/>
      <c r="J120" s="65">
        <v>0</v>
      </c>
      <c r="K120" s="57"/>
      <c r="L120" s="65">
        <v>4751.6000000000004</v>
      </c>
      <c r="M120" s="57"/>
      <c r="N120" s="65">
        <f t="shared" si="12"/>
        <v>-4751.6000000000004</v>
      </c>
      <c r="O120" s="57"/>
      <c r="P120" s="66">
        <f t="shared" si="13"/>
        <v>0</v>
      </c>
    </row>
    <row r="121" spans="1:16" x14ac:dyDescent="0.25">
      <c r="A121" s="55"/>
      <c r="B121" s="55"/>
      <c r="C121" s="55"/>
      <c r="D121" s="55"/>
      <c r="E121" s="55" t="s">
        <v>397</v>
      </c>
      <c r="F121" s="55"/>
      <c r="G121" s="55"/>
      <c r="H121" s="55"/>
      <c r="I121" s="55"/>
      <c r="J121" s="56">
        <f>ROUND(SUM(J115:J120),5)</f>
        <v>517.41</v>
      </c>
      <c r="K121" s="57"/>
      <c r="L121" s="56">
        <f>ROUND(SUM(L115:L120),5)</f>
        <v>20551.599999999999</v>
      </c>
      <c r="M121" s="57"/>
      <c r="N121" s="56">
        <f t="shared" si="12"/>
        <v>-20034.189999999999</v>
      </c>
      <c r="O121" s="57"/>
      <c r="P121" s="58">
        <f t="shared" si="13"/>
        <v>2.5180000000000001E-2</v>
      </c>
    </row>
    <row r="122" spans="1:16" x14ac:dyDescent="0.25">
      <c r="A122" s="55"/>
      <c r="B122" s="55"/>
      <c r="C122" s="55"/>
      <c r="D122" s="55"/>
      <c r="E122" s="55" t="s">
        <v>398</v>
      </c>
      <c r="F122" s="55"/>
      <c r="G122" s="55"/>
      <c r="H122" s="55"/>
      <c r="I122" s="55"/>
      <c r="J122" s="56"/>
      <c r="K122" s="57"/>
      <c r="L122" s="56"/>
      <c r="M122" s="57"/>
      <c r="N122" s="56"/>
      <c r="O122" s="57"/>
      <c r="P122" s="58"/>
    </row>
    <row r="123" spans="1:16" x14ac:dyDescent="0.25">
      <c r="A123" s="55"/>
      <c r="B123" s="55"/>
      <c r="C123" s="55"/>
      <c r="D123" s="55"/>
      <c r="E123" s="55"/>
      <c r="F123" s="55" t="s">
        <v>399</v>
      </c>
      <c r="G123" s="55"/>
      <c r="H123" s="55"/>
      <c r="I123" s="55"/>
      <c r="J123" s="56"/>
      <c r="K123" s="57"/>
      <c r="L123" s="56"/>
      <c r="M123" s="57"/>
      <c r="N123" s="56"/>
      <c r="O123" s="57"/>
      <c r="P123" s="58"/>
    </row>
    <row r="124" spans="1:16" x14ac:dyDescent="0.25">
      <c r="A124" s="55"/>
      <c r="B124" s="55"/>
      <c r="C124" s="55"/>
      <c r="D124" s="55"/>
      <c r="E124" s="55"/>
      <c r="F124" s="55"/>
      <c r="G124" s="55" t="s">
        <v>400</v>
      </c>
      <c r="H124" s="55"/>
      <c r="I124" s="55"/>
      <c r="J124" s="56">
        <v>0</v>
      </c>
      <c r="K124" s="57"/>
      <c r="L124" s="56">
        <v>5000</v>
      </c>
      <c r="M124" s="57"/>
      <c r="N124" s="56">
        <f>ROUND((J124-L124),5)</f>
        <v>-5000</v>
      </c>
      <c r="O124" s="57"/>
      <c r="P124" s="58">
        <f>ROUND(IF(L124=0, IF(J124=0, 0, 1), J124/L124),5)</f>
        <v>0</v>
      </c>
    </row>
    <row r="125" spans="1:16" x14ac:dyDescent="0.25">
      <c r="A125" s="55"/>
      <c r="B125" s="55"/>
      <c r="C125" s="55"/>
      <c r="D125" s="55"/>
      <c r="E125" s="55"/>
      <c r="F125" s="55"/>
      <c r="G125" s="55" t="s">
        <v>55</v>
      </c>
      <c r="H125" s="55"/>
      <c r="I125" s="55"/>
      <c r="J125" s="56">
        <v>59</v>
      </c>
      <c r="K125" s="57"/>
      <c r="L125" s="56"/>
      <c r="M125" s="57"/>
      <c r="N125" s="56"/>
      <c r="O125" s="57"/>
      <c r="P125" s="58"/>
    </row>
    <row r="126" spans="1:16" x14ac:dyDescent="0.25">
      <c r="A126" s="55"/>
      <c r="B126" s="55"/>
      <c r="C126" s="55"/>
      <c r="D126" s="55"/>
      <c r="E126" s="55"/>
      <c r="F126" s="55"/>
      <c r="G126" s="55" t="s">
        <v>401</v>
      </c>
      <c r="H126" s="55"/>
      <c r="I126" s="55"/>
      <c r="J126" s="56">
        <v>0</v>
      </c>
      <c r="K126" s="57"/>
      <c r="L126" s="56">
        <v>10000</v>
      </c>
      <c r="M126" s="57"/>
      <c r="N126" s="56">
        <f t="shared" ref="N126:N135" si="14">ROUND((J126-L126),5)</f>
        <v>-10000</v>
      </c>
      <c r="O126" s="57"/>
      <c r="P126" s="58">
        <f t="shared" ref="P126:P135" si="15">ROUND(IF(L126=0, IF(J126=0, 0, 1), J126/L126),5)</f>
        <v>0</v>
      </c>
    </row>
    <row r="127" spans="1:16" x14ac:dyDescent="0.25">
      <c r="A127" s="55"/>
      <c r="B127" s="55"/>
      <c r="C127" s="55"/>
      <c r="D127" s="55"/>
      <c r="E127" s="55"/>
      <c r="F127" s="55"/>
      <c r="G127" s="55" t="s">
        <v>402</v>
      </c>
      <c r="H127" s="55"/>
      <c r="I127" s="55"/>
      <c r="J127" s="56">
        <v>0</v>
      </c>
      <c r="K127" s="57"/>
      <c r="L127" s="56">
        <v>25000</v>
      </c>
      <c r="M127" s="57"/>
      <c r="N127" s="56">
        <f t="shared" si="14"/>
        <v>-25000</v>
      </c>
      <c r="O127" s="57"/>
      <c r="P127" s="58">
        <f t="shared" si="15"/>
        <v>0</v>
      </c>
    </row>
    <row r="128" spans="1:16" x14ac:dyDescent="0.25">
      <c r="A128" s="55"/>
      <c r="B128" s="55"/>
      <c r="C128" s="55"/>
      <c r="D128" s="55"/>
      <c r="E128" s="55"/>
      <c r="F128" s="55"/>
      <c r="G128" s="55" t="s">
        <v>403</v>
      </c>
      <c r="H128" s="55"/>
      <c r="I128" s="55"/>
      <c r="J128" s="56">
        <v>0</v>
      </c>
      <c r="K128" s="57"/>
      <c r="L128" s="56">
        <v>3000</v>
      </c>
      <c r="M128" s="57"/>
      <c r="N128" s="56">
        <f t="shared" si="14"/>
        <v>-3000</v>
      </c>
      <c r="O128" s="57"/>
      <c r="P128" s="58">
        <f t="shared" si="15"/>
        <v>0</v>
      </c>
    </row>
    <row r="129" spans="1:16" x14ac:dyDescent="0.25">
      <c r="A129" s="55"/>
      <c r="B129" s="55"/>
      <c r="C129" s="55"/>
      <c r="D129" s="55"/>
      <c r="E129" s="55"/>
      <c r="F129" s="55"/>
      <c r="G129" s="55" t="s">
        <v>404</v>
      </c>
      <c r="H129" s="55"/>
      <c r="I129" s="55"/>
      <c r="J129" s="56">
        <v>0</v>
      </c>
      <c r="K129" s="57"/>
      <c r="L129" s="56">
        <v>2400</v>
      </c>
      <c r="M129" s="57"/>
      <c r="N129" s="56">
        <f t="shared" si="14"/>
        <v>-2400</v>
      </c>
      <c r="O129" s="57"/>
      <c r="P129" s="58">
        <f t="shared" si="15"/>
        <v>0</v>
      </c>
    </row>
    <row r="130" spans="1:16" x14ac:dyDescent="0.25">
      <c r="A130" s="55"/>
      <c r="B130" s="55"/>
      <c r="C130" s="55"/>
      <c r="D130" s="55"/>
      <c r="E130" s="55"/>
      <c r="F130" s="55"/>
      <c r="G130" s="55" t="s">
        <v>405</v>
      </c>
      <c r="H130" s="55"/>
      <c r="I130" s="55"/>
      <c r="J130" s="56">
        <v>345.89</v>
      </c>
      <c r="K130" s="57"/>
      <c r="L130" s="56">
        <v>7200</v>
      </c>
      <c r="M130" s="57"/>
      <c r="N130" s="56">
        <f t="shared" si="14"/>
        <v>-6854.11</v>
      </c>
      <c r="O130" s="57"/>
      <c r="P130" s="58">
        <f t="shared" si="15"/>
        <v>4.8039999999999999E-2</v>
      </c>
    </row>
    <row r="131" spans="1:16" x14ac:dyDescent="0.25">
      <c r="A131" s="55"/>
      <c r="B131" s="55"/>
      <c r="C131" s="55"/>
      <c r="D131" s="55"/>
      <c r="E131" s="55"/>
      <c r="F131" s="55"/>
      <c r="G131" s="55" t="s">
        <v>406</v>
      </c>
      <c r="H131" s="55"/>
      <c r="I131" s="55"/>
      <c r="J131" s="56">
        <v>0</v>
      </c>
      <c r="K131" s="57"/>
      <c r="L131" s="56">
        <v>5000</v>
      </c>
      <c r="M131" s="57"/>
      <c r="N131" s="56">
        <f t="shared" si="14"/>
        <v>-5000</v>
      </c>
      <c r="O131" s="57"/>
      <c r="P131" s="58">
        <f t="shared" si="15"/>
        <v>0</v>
      </c>
    </row>
    <row r="132" spans="1:16" ht="15.75" thickBot="1" x14ac:dyDescent="0.3">
      <c r="A132" s="55"/>
      <c r="B132" s="55"/>
      <c r="C132" s="55"/>
      <c r="D132" s="55"/>
      <c r="E132" s="55"/>
      <c r="F132" s="55"/>
      <c r="G132" s="55" t="s">
        <v>407</v>
      </c>
      <c r="H132" s="55"/>
      <c r="I132" s="55"/>
      <c r="J132" s="65">
        <v>0</v>
      </c>
      <c r="K132" s="57"/>
      <c r="L132" s="65">
        <v>6000</v>
      </c>
      <c r="M132" s="57"/>
      <c r="N132" s="65">
        <f t="shared" si="14"/>
        <v>-6000</v>
      </c>
      <c r="O132" s="57"/>
      <c r="P132" s="66">
        <f t="shared" si="15"/>
        <v>0</v>
      </c>
    </row>
    <row r="133" spans="1:16" x14ac:dyDescent="0.25">
      <c r="A133" s="55"/>
      <c r="B133" s="55"/>
      <c r="C133" s="55"/>
      <c r="D133" s="55"/>
      <c r="E133" s="55"/>
      <c r="F133" s="55" t="s">
        <v>408</v>
      </c>
      <c r="G133" s="55"/>
      <c r="H133" s="55"/>
      <c r="I133" s="55"/>
      <c r="J133" s="56">
        <f>ROUND(SUM(J123:J132),5)</f>
        <v>404.89</v>
      </c>
      <c r="K133" s="57"/>
      <c r="L133" s="56">
        <f>ROUND(SUM(L123:L132),5)</f>
        <v>63600</v>
      </c>
      <c r="M133" s="57"/>
      <c r="N133" s="56">
        <f t="shared" si="14"/>
        <v>-63195.11</v>
      </c>
      <c r="O133" s="57"/>
      <c r="P133" s="58">
        <f t="shared" si="15"/>
        <v>6.3699999999999998E-3</v>
      </c>
    </row>
    <row r="134" spans="1:16" x14ac:dyDescent="0.25">
      <c r="A134" s="55"/>
      <c r="B134" s="55"/>
      <c r="C134" s="55"/>
      <c r="D134" s="55"/>
      <c r="E134" s="55"/>
      <c r="F134" s="55" t="s">
        <v>409</v>
      </c>
      <c r="G134" s="55"/>
      <c r="H134" s="55"/>
      <c r="I134" s="55"/>
      <c r="J134" s="56">
        <v>0</v>
      </c>
      <c r="K134" s="57"/>
      <c r="L134" s="56">
        <v>2400</v>
      </c>
      <c r="M134" s="57"/>
      <c r="N134" s="56">
        <f t="shared" si="14"/>
        <v>-2400</v>
      </c>
      <c r="O134" s="57"/>
      <c r="P134" s="58">
        <f t="shared" si="15"/>
        <v>0</v>
      </c>
    </row>
    <row r="135" spans="1:16" x14ac:dyDescent="0.25">
      <c r="A135" s="55"/>
      <c r="B135" s="55"/>
      <c r="C135" s="55"/>
      <c r="D135" s="55"/>
      <c r="E135" s="55"/>
      <c r="F135" s="55" t="s">
        <v>410</v>
      </c>
      <c r="G135" s="55"/>
      <c r="H135" s="55"/>
      <c r="I135" s="55"/>
      <c r="J135" s="56">
        <v>0</v>
      </c>
      <c r="K135" s="57"/>
      <c r="L135" s="56">
        <v>5400</v>
      </c>
      <c r="M135" s="57"/>
      <c r="N135" s="56">
        <f t="shared" si="14"/>
        <v>-5400</v>
      </c>
      <c r="O135" s="57"/>
      <c r="P135" s="58">
        <f t="shared" si="15"/>
        <v>0</v>
      </c>
    </row>
    <row r="136" spans="1:16" x14ac:dyDescent="0.25">
      <c r="A136" s="55"/>
      <c r="B136" s="55"/>
      <c r="C136" s="55"/>
      <c r="D136" s="55"/>
      <c r="E136" s="55"/>
      <c r="F136" s="55" t="s">
        <v>411</v>
      </c>
      <c r="G136" s="55"/>
      <c r="H136" s="55"/>
      <c r="I136" s="55"/>
      <c r="J136" s="56"/>
      <c r="K136" s="57"/>
      <c r="L136" s="56"/>
      <c r="M136" s="57"/>
      <c r="N136" s="56"/>
      <c r="O136" s="57"/>
      <c r="P136" s="58"/>
    </row>
    <row r="137" spans="1:16" x14ac:dyDescent="0.25">
      <c r="A137" s="55"/>
      <c r="B137" s="55"/>
      <c r="C137" s="55"/>
      <c r="D137" s="55"/>
      <c r="E137" s="55"/>
      <c r="F137" s="55"/>
      <c r="G137" s="55" t="s">
        <v>412</v>
      </c>
      <c r="H137" s="55"/>
      <c r="I137" s="55"/>
      <c r="J137" s="56">
        <v>7860.66</v>
      </c>
      <c r="K137" s="57"/>
      <c r="L137" s="56"/>
      <c r="M137" s="57"/>
      <c r="N137" s="56"/>
      <c r="O137" s="57"/>
      <c r="P137" s="58"/>
    </row>
    <row r="138" spans="1:16" x14ac:dyDescent="0.25">
      <c r="A138" s="55"/>
      <c r="B138" s="55"/>
      <c r="C138" s="55"/>
      <c r="D138" s="55"/>
      <c r="E138" s="55"/>
      <c r="F138" s="55"/>
      <c r="G138" s="55" t="s">
        <v>472</v>
      </c>
      <c r="H138" s="55"/>
      <c r="I138" s="55"/>
      <c r="J138" s="56">
        <v>165</v>
      </c>
      <c r="K138" s="57"/>
      <c r="L138" s="56"/>
      <c r="M138" s="57"/>
      <c r="N138" s="56"/>
      <c r="O138" s="57"/>
      <c r="P138" s="58"/>
    </row>
    <row r="139" spans="1:16" x14ac:dyDescent="0.25">
      <c r="A139" s="55"/>
      <c r="B139" s="55"/>
      <c r="C139" s="55"/>
      <c r="D139" s="55"/>
      <c r="E139" s="55"/>
      <c r="F139" s="55"/>
      <c r="G139" s="55" t="s">
        <v>473</v>
      </c>
      <c r="H139" s="55"/>
      <c r="I139" s="55"/>
      <c r="J139" s="56">
        <v>2756.97</v>
      </c>
      <c r="K139" s="57"/>
      <c r="L139" s="56"/>
      <c r="M139" s="57"/>
      <c r="N139" s="56"/>
      <c r="O139" s="57"/>
      <c r="P139" s="58"/>
    </row>
    <row r="140" spans="1:16" x14ac:dyDescent="0.25">
      <c r="A140" s="55"/>
      <c r="B140" s="55"/>
      <c r="C140" s="55"/>
      <c r="D140" s="55"/>
      <c r="E140" s="55"/>
      <c r="F140" s="55"/>
      <c r="G140" s="55" t="s">
        <v>474</v>
      </c>
      <c r="H140" s="55"/>
      <c r="I140" s="55"/>
      <c r="J140" s="56">
        <v>125</v>
      </c>
      <c r="K140" s="57"/>
      <c r="L140" s="56"/>
      <c r="M140" s="57"/>
      <c r="N140" s="56"/>
      <c r="O140" s="57"/>
      <c r="P140" s="58"/>
    </row>
    <row r="141" spans="1:16" x14ac:dyDescent="0.25">
      <c r="A141" s="55"/>
      <c r="B141" s="55"/>
      <c r="C141" s="55"/>
      <c r="D141" s="55"/>
      <c r="E141" s="55"/>
      <c r="F141" s="55"/>
      <c r="G141" s="55" t="s">
        <v>413</v>
      </c>
      <c r="H141" s="55"/>
      <c r="I141" s="55"/>
      <c r="J141" s="56">
        <v>636.04</v>
      </c>
      <c r="K141" s="57"/>
      <c r="L141" s="56"/>
      <c r="M141" s="57"/>
      <c r="N141" s="56"/>
      <c r="O141" s="57"/>
      <c r="P141" s="58"/>
    </row>
    <row r="142" spans="1:16" x14ac:dyDescent="0.25">
      <c r="A142" s="55"/>
      <c r="B142" s="55"/>
      <c r="C142" s="55"/>
      <c r="D142" s="55"/>
      <c r="E142" s="55"/>
      <c r="F142" s="55"/>
      <c r="G142" s="55" t="s">
        <v>414</v>
      </c>
      <c r="H142" s="55"/>
      <c r="I142" s="55"/>
      <c r="J142" s="56">
        <v>74.61</v>
      </c>
      <c r="K142" s="57"/>
      <c r="L142" s="56"/>
      <c r="M142" s="57"/>
      <c r="N142" s="56"/>
      <c r="O142" s="57"/>
      <c r="P142" s="58"/>
    </row>
    <row r="143" spans="1:16" x14ac:dyDescent="0.25">
      <c r="A143" s="55"/>
      <c r="B143" s="55"/>
      <c r="C143" s="55"/>
      <c r="D143" s="55"/>
      <c r="E143" s="55"/>
      <c r="F143" s="55"/>
      <c r="G143" s="55" t="s">
        <v>415</v>
      </c>
      <c r="H143" s="55"/>
      <c r="I143" s="55"/>
      <c r="J143" s="56">
        <v>865.4</v>
      </c>
      <c r="K143" s="57"/>
      <c r="L143" s="56"/>
      <c r="M143" s="57"/>
      <c r="N143" s="56"/>
      <c r="O143" s="57"/>
      <c r="P143" s="58"/>
    </row>
    <row r="144" spans="1:16" x14ac:dyDescent="0.25">
      <c r="A144" s="55"/>
      <c r="B144" s="55"/>
      <c r="C144" s="55"/>
      <c r="D144" s="55"/>
      <c r="E144" s="55"/>
      <c r="F144" s="55"/>
      <c r="G144" s="55" t="s">
        <v>416</v>
      </c>
      <c r="H144" s="55"/>
      <c r="I144" s="55"/>
      <c r="J144" s="56">
        <v>4158.95</v>
      </c>
      <c r="K144" s="57"/>
      <c r="L144" s="56"/>
      <c r="M144" s="57"/>
      <c r="N144" s="56"/>
      <c r="O144" s="57"/>
      <c r="P144" s="58"/>
    </row>
    <row r="145" spans="1:16" ht="15.75" thickBot="1" x14ac:dyDescent="0.3">
      <c r="A145" s="55"/>
      <c r="B145" s="55"/>
      <c r="C145" s="55"/>
      <c r="D145" s="55"/>
      <c r="E145" s="55"/>
      <c r="F145" s="55"/>
      <c r="G145" s="55" t="s">
        <v>417</v>
      </c>
      <c r="H145" s="55"/>
      <c r="I145" s="55"/>
      <c r="J145" s="59">
        <v>322.33999999999997</v>
      </c>
      <c r="K145" s="57"/>
      <c r="L145" s="59">
        <v>40000</v>
      </c>
      <c r="M145" s="57"/>
      <c r="N145" s="59">
        <f>ROUND((J145-L145),5)</f>
        <v>-39677.660000000003</v>
      </c>
      <c r="O145" s="57"/>
      <c r="P145" s="60">
        <f>ROUND(IF(L145=0, IF(J145=0, 0, 1), J145/L145),5)</f>
        <v>8.0599999999999995E-3</v>
      </c>
    </row>
    <row r="146" spans="1:16" ht="15.75" thickBot="1" x14ac:dyDescent="0.3">
      <c r="A146" s="55"/>
      <c r="B146" s="55"/>
      <c r="C146" s="55"/>
      <c r="D146" s="55"/>
      <c r="E146" s="55"/>
      <c r="F146" s="55" t="s">
        <v>418</v>
      </c>
      <c r="G146" s="55"/>
      <c r="H146" s="55"/>
      <c r="I146" s="55"/>
      <c r="J146" s="63">
        <f>ROUND(SUM(J136:J145),5)</f>
        <v>16964.97</v>
      </c>
      <c r="K146" s="57"/>
      <c r="L146" s="63">
        <f>ROUND(SUM(L136:L145),5)</f>
        <v>40000</v>
      </c>
      <c r="M146" s="57"/>
      <c r="N146" s="63">
        <f>ROUND((J146-L146),5)</f>
        <v>-23035.03</v>
      </c>
      <c r="O146" s="57"/>
      <c r="P146" s="64">
        <f>ROUND(IF(L146=0, IF(J146=0, 0, 1), J146/L146),5)</f>
        <v>0.42412</v>
      </c>
    </row>
    <row r="147" spans="1:16" x14ac:dyDescent="0.25">
      <c r="A147" s="55"/>
      <c r="B147" s="55"/>
      <c r="C147" s="55"/>
      <c r="D147" s="55"/>
      <c r="E147" s="55" t="s">
        <v>419</v>
      </c>
      <c r="F147" s="55"/>
      <c r="G147" s="55"/>
      <c r="H147" s="55"/>
      <c r="I147" s="55"/>
      <c r="J147" s="56">
        <f>ROUND(J122+SUM(J133:J135)+J146,5)</f>
        <v>17369.86</v>
      </c>
      <c r="K147" s="57"/>
      <c r="L147" s="56">
        <f>ROUND(L122+SUM(L133:L135)+L146,5)</f>
        <v>111400</v>
      </c>
      <c r="M147" s="57"/>
      <c r="N147" s="56">
        <f>ROUND((J147-L147),5)</f>
        <v>-94030.14</v>
      </c>
      <c r="O147" s="57"/>
      <c r="P147" s="58">
        <f>ROUND(IF(L147=0, IF(J147=0, 0, 1), J147/L147),5)</f>
        <v>0.15592</v>
      </c>
    </row>
    <row r="148" spans="1:16" x14ac:dyDescent="0.25">
      <c r="A148" s="55"/>
      <c r="B148" s="55"/>
      <c r="C148" s="55"/>
      <c r="D148" s="55"/>
      <c r="E148" s="55" t="s">
        <v>420</v>
      </c>
      <c r="F148" s="55"/>
      <c r="G148" s="55"/>
      <c r="H148" s="55"/>
      <c r="I148" s="55"/>
      <c r="J148" s="56"/>
      <c r="K148" s="57"/>
      <c r="L148" s="56"/>
      <c r="M148" s="57"/>
      <c r="N148" s="56"/>
      <c r="O148" s="57"/>
      <c r="P148" s="58"/>
    </row>
    <row r="149" spans="1:16" x14ac:dyDescent="0.25">
      <c r="A149" s="55"/>
      <c r="B149" s="55"/>
      <c r="C149" s="55"/>
      <c r="D149" s="55"/>
      <c r="E149" s="55"/>
      <c r="F149" s="55" t="s">
        <v>421</v>
      </c>
      <c r="G149" s="55"/>
      <c r="H149" s="55"/>
      <c r="I149" s="55"/>
      <c r="J149" s="56">
        <v>0</v>
      </c>
      <c r="K149" s="57"/>
      <c r="L149" s="56">
        <v>1000</v>
      </c>
      <c r="M149" s="57"/>
      <c r="N149" s="56">
        <f>ROUND((J149-L149),5)</f>
        <v>-1000</v>
      </c>
      <c r="O149" s="57"/>
      <c r="P149" s="58">
        <f>ROUND(IF(L149=0, IF(J149=0, 0, 1), J149/L149),5)</f>
        <v>0</v>
      </c>
    </row>
    <row r="150" spans="1:16" ht="15.75" thickBot="1" x14ac:dyDescent="0.3">
      <c r="A150" s="55"/>
      <c r="B150" s="55"/>
      <c r="C150" s="55"/>
      <c r="D150" s="55"/>
      <c r="E150" s="55"/>
      <c r="F150" s="55" t="s">
        <v>422</v>
      </c>
      <c r="G150" s="55"/>
      <c r="H150" s="55"/>
      <c r="I150" s="55"/>
      <c r="J150" s="65">
        <v>290.39999999999998</v>
      </c>
      <c r="K150" s="57"/>
      <c r="L150" s="65"/>
      <c r="M150" s="57"/>
      <c r="N150" s="65"/>
      <c r="O150" s="57"/>
      <c r="P150" s="66"/>
    </row>
    <row r="151" spans="1:16" x14ac:dyDescent="0.25">
      <c r="A151" s="55"/>
      <c r="B151" s="55"/>
      <c r="C151" s="55"/>
      <c r="D151" s="55"/>
      <c r="E151" s="55" t="s">
        <v>423</v>
      </c>
      <c r="F151" s="55"/>
      <c r="G151" s="55"/>
      <c r="H151" s="55"/>
      <c r="I151" s="55"/>
      <c r="J151" s="56">
        <f>ROUND(SUM(J148:J150),5)</f>
        <v>290.39999999999998</v>
      </c>
      <c r="K151" s="57"/>
      <c r="L151" s="56">
        <f>ROUND(SUM(L148:L150),5)</f>
        <v>1000</v>
      </c>
      <c r="M151" s="57"/>
      <c r="N151" s="56">
        <f>ROUND((J151-L151),5)</f>
        <v>-709.6</v>
      </c>
      <c r="O151" s="57"/>
      <c r="P151" s="58">
        <f>ROUND(IF(L151=0, IF(J151=0, 0, 1), J151/L151),5)</f>
        <v>0.29039999999999999</v>
      </c>
    </row>
    <row r="152" spans="1:16" x14ac:dyDescent="0.25">
      <c r="A152" s="55"/>
      <c r="B152" s="55"/>
      <c r="C152" s="55"/>
      <c r="D152" s="55"/>
      <c r="E152" s="55" t="s">
        <v>424</v>
      </c>
      <c r="F152" s="55"/>
      <c r="G152" s="55"/>
      <c r="H152" s="55"/>
      <c r="I152" s="55"/>
      <c r="J152" s="56"/>
      <c r="K152" s="57"/>
      <c r="L152" s="56"/>
      <c r="M152" s="57"/>
      <c r="N152" s="56"/>
      <c r="O152" s="57"/>
      <c r="P152" s="58"/>
    </row>
    <row r="153" spans="1:16" x14ac:dyDescent="0.25">
      <c r="A153" s="55"/>
      <c r="B153" s="55"/>
      <c r="C153" s="55"/>
      <c r="D153" s="55"/>
      <c r="E153" s="55"/>
      <c r="F153" s="55" t="s">
        <v>425</v>
      </c>
      <c r="G153" s="55"/>
      <c r="H153" s="55"/>
      <c r="I153" s="55"/>
      <c r="J153" s="56">
        <v>0</v>
      </c>
      <c r="K153" s="57"/>
      <c r="L153" s="56">
        <v>3000</v>
      </c>
      <c r="M153" s="57"/>
      <c r="N153" s="56">
        <f>ROUND((J153-L153),5)</f>
        <v>-3000</v>
      </c>
      <c r="O153" s="57"/>
      <c r="P153" s="58">
        <f>ROUND(IF(L153=0, IF(J153=0, 0, 1), J153/L153),5)</f>
        <v>0</v>
      </c>
    </row>
    <row r="154" spans="1:16" x14ac:dyDescent="0.25">
      <c r="A154" s="55"/>
      <c r="B154" s="55"/>
      <c r="C154" s="55"/>
      <c r="D154" s="55"/>
      <c r="E154" s="55"/>
      <c r="F154" s="55" t="s">
        <v>426</v>
      </c>
      <c r="G154" s="55"/>
      <c r="H154" s="55"/>
      <c r="I154" s="55"/>
      <c r="J154" s="56">
        <v>0</v>
      </c>
      <c r="K154" s="57"/>
      <c r="L154" s="56">
        <v>0</v>
      </c>
      <c r="M154" s="57"/>
      <c r="N154" s="56">
        <f>ROUND((J154-L154),5)</f>
        <v>0</v>
      </c>
      <c r="O154" s="57"/>
      <c r="P154" s="58">
        <f>ROUND(IF(L154=0, IF(J154=0, 0, 1), J154/L154),5)</f>
        <v>0</v>
      </c>
    </row>
    <row r="155" spans="1:16" x14ac:dyDescent="0.25">
      <c r="A155" s="55"/>
      <c r="B155" s="55"/>
      <c r="C155" s="55"/>
      <c r="D155" s="55"/>
      <c r="E155" s="55"/>
      <c r="F155" s="55" t="s">
        <v>427</v>
      </c>
      <c r="G155" s="55"/>
      <c r="H155" s="55"/>
      <c r="I155" s="55"/>
      <c r="J155" s="56"/>
      <c r="K155" s="57"/>
      <c r="L155" s="56"/>
      <c r="M155" s="57"/>
      <c r="N155" s="56"/>
      <c r="O155" s="57"/>
      <c r="P155" s="58"/>
    </row>
    <row r="156" spans="1:16" x14ac:dyDescent="0.25">
      <c r="A156" s="55"/>
      <c r="B156" s="55"/>
      <c r="C156" s="55"/>
      <c r="D156" s="55"/>
      <c r="E156" s="55"/>
      <c r="F156" s="55"/>
      <c r="G156" s="55" t="s">
        <v>428</v>
      </c>
      <c r="H156" s="55"/>
      <c r="I156" s="55"/>
      <c r="J156" s="56">
        <v>0</v>
      </c>
      <c r="K156" s="57"/>
      <c r="L156" s="56">
        <v>0</v>
      </c>
      <c r="M156" s="57"/>
      <c r="N156" s="56">
        <f>ROUND((J156-L156),5)</f>
        <v>0</v>
      </c>
      <c r="O156" s="57"/>
      <c r="P156" s="58">
        <f>ROUND(IF(L156=0, IF(J156=0, 0, 1), J156/L156),5)</f>
        <v>0</v>
      </c>
    </row>
    <row r="157" spans="1:16" ht="15.75" thickBot="1" x14ac:dyDescent="0.3">
      <c r="A157" s="55"/>
      <c r="B157" s="55"/>
      <c r="C157" s="55"/>
      <c r="D157" s="55"/>
      <c r="E157" s="55"/>
      <c r="F157" s="55"/>
      <c r="G157" s="55" t="s">
        <v>429</v>
      </c>
      <c r="H157" s="55"/>
      <c r="I157" s="55"/>
      <c r="J157" s="65">
        <v>91.45</v>
      </c>
      <c r="K157" s="57"/>
      <c r="L157" s="65">
        <v>6000</v>
      </c>
      <c r="M157" s="57"/>
      <c r="N157" s="65">
        <f>ROUND((J157-L157),5)</f>
        <v>-5908.55</v>
      </c>
      <c r="O157" s="57"/>
      <c r="P157" s="66">
        <f>ROUND(IF(L157=0, IF(J157=0, 0, 1), J157/L157),5)</f>
        <v>1.524E-2</v>
      </c>
    </row>
    <row r="158" spans="1:16" x14ac:dyDescent="0.25">
      <c r="A158" s="55"/>
      <c r="B158" s="55"/>
      <c r="C158" s="55"/>
      <c r="D158" s="55"/>
      <c r="E158" s="55"/>
      <c r="F158" s="55" t="s">
        <v>430</v>
      </c>
      <c r="G158" s="55"/>
      <c r="H158" s="55"/>
      <c r="I158" s="55"/>
      <c r="J158" s="56">
        <f>ROUND(SUM(J155:J157),5)</f>
        <v>91.45</v>
      </c>
      <c r="K158" s="57"/>
      <c r="L158" s="56">
        <f>ROUND(SUM(L155:L157),5)</f>
        <v>6000</v>
      </c>
      <c r="M158" s="57"/>
      <c r="N158" s="56">
        <f>ROUND((J158-L158),5)</f>
        <v>-5908.55</v>
      </c>
      <c r="O158" s="57"/>
      <c r="P158" s="58">
        <f>ROUND(IF(L158=0, IF(J158=0, 0, 1), J158/L158),5)</f>
        <v>1.524E-2</v>
      </c>
    </row>
    <row r="159" spans="1:16" x14ac:dyDescent="0.25">
      <c r="A159" s="55"/>
      <c r="B159" s="55"/>
      <c r="C159" s="55"/>
      <c r="D159" s="55"/>
      <c r="E159" s="55"/>
      <c r="F159" s="55" t="s">
        <v>431</v>
      </c>
      <c r="G159" s="55"/>
      <c r="H159" s="55"/>
      <c r="I159" s="55"/>
      <c r="J159" s="56">
        <v>0</v>
      </c>
      <c r="K159" s="57"/>
      <c r="L159" s="56">
        <v>1500</v>
      </c>
      <c r="M159" s="57"/>
      <c r="N159" s="56">
        <f>ROUND((J159-L159),5)</f>
        <v>-1500</v>
      </c>
      <c r="O159" s="57"/>
      <c r="P159" s="58">
        <f>ROUND(IF(L159=0, IF(J159=0, 0, 1), J159/L159),5)</f>
        <v>0</v>
      </c>
    </row>
    <row r="160" spans="1:16" x14ac:dyDescent="0.25">
      <c r="A160" s="55"/>
      <c r="B160" s="55"/>
      <c r="C160" s="55"/>
      <c r="D160" s="55"/>
      <c r="E160" s="55"/>
      <c r="F160" s="55" t="s">
        <v>432</v>
      </c>
      <c r="G160" s="55"/>
      <c r="H160" s="55"/>
      <c r="I160" s="55"/>
      <c r="J160" s="56">
        <v>0</v>
      </c>
      <c r="K160" s="57"/>
      <c r="L160" s="56">
        <v>39166.699999999997</v>
      </c>
      <c r="M160" s="57"/>
      <c r="N160" s="56">
        <f>ROUND((J160-L160),5)</f>
        <v>-39166.699999999997</v>
      </c>
      <c r="O160" s="57"/>
      <c r="P160" s="58">
        <f>ROUND(IF(L160=0, IF(J160=0, 0, 1), J160/L160),5)</f>
        <v>0</v>
      </c>
    </row>
    <row r="161" spans="1:16" x14ac:dyDescent="0.25">
      <c r="A161" s="55"/>
      <c r="B161" s="55"/>
      <c r="C161" s="55"/>
      <c r="D161" s="55"/>
      <c r="E161" s="55"/>
      <c r="F161" s="55" t="s">
        <v>433</v>
      </c>
      <c r="G161" s="55"/>
      <c r="H161" s="55"/>
      <c r="I161" s="55"/>
      <c r="J161" s="56"/>
      <c r="K161" s="57"/>
      <c r="L161" s="56"/>
      <c r="M161" s="57"/>
      <c r="N161" s="56"/>
      <c r="O161" s="57"/>
      <c r="P161" s="58"/>
    </row>
    <row r="162" spans="1:16" ht="15.75" thickBot="1" x14ac:dyDescent="0.3">
      <c r="A162" s="55"/>
      <c r="B162" s="55"/>
      <c r="C162" s="55"/>
      <c r="D162" s="55"/>
      <c r="E162" s="55"/>
      <c r="F162" s="55"/>
      <c r="G162" s="55" t="s">
        <v>434</v>
      </c>
      <c r="H162" s="55"/>
      <c r="I162" s="55"/>
      <c r="J162" s="59">
        <v>110.8</v>
      </c>
      <c r="K162" s="57"/>
      <c r="L162" s="59">
        <v>3000</v>
      </c>
      <c r="M162" s="57"/>
      <c r="N162" s="59">
        <f>ROUND((J162-L162),5)</f>
        <v>-2889.2</v>
      </c>
      <c r="O162" s="57"/>
      <c r="P162" s="60">
        <f>ROUND(IF(L162=0, IF(J162=0, 0, 1), J162/L162),5)</f>
        <v>3.6929999999999998E-2</v>
      </c>
    </row>
    <row r="163" spans="1:16" ht="15.75" thickBot="1" x14ac:dyDescent="0.3">
      <c r="A163" s="55"/>
      <c r="B163" s="55"/>
      <c r="C163" s="55"/>
      <c r="D163" s="55"/>
      <c r="E163" s="55"/>
      <c r="F163" s="55" t="s">
        <v>435</v>
      </c>
      <c r="G163" s="55"/>
      <c r="H163" s="55"/>
      <c r="I163" s="55"/>
      <c r="J163" s="63">
        <f>ROUND(SUM(J161:J162),5)</f>
        <v>110.8</v>
      </c>
      <c r="K163" s="57"/>
      <c r="L163" s="63">
        <f>ROUND(SUM(L161:L162),5)</f>
        <v>3000</v>
      </c>
      <c r="M163" s="57"/>
      <c r="N163" s="63">
        <f>ROUND((J163-L163),5)</f>
        <v>-2889.2</v>
      </c>
      <c r="O163" s="57"/>
      <c r="P163" s="64">
        <f>ROUND(IF(L163=0, IF(J163=0, 0, 1), J163/L163),5)</f>
        <v>3.6929999999999998E-2</v>
      </c>
    </row>
    <row r="164" spans="1:16" x14ac:dyDescent="0.25">
      <c r="A164" s="55"/>
      <c r="B164" s="55"/>
      <c r="C164" s="55"/>
      <c r="D164" s="55"/>
      <c r="E164" s="55" t="s">
        <v>436</v>
      </c>
      <c r="F164" s="55"/>
      <c r="G164" s="55"/>
      <c r="H164" s="55"/>
      <c r="I164" s="55"/>
      <c r="J164" s="56">
        <f>ROUND(SUM(J152:J154)+SUM(J158:J160)+J163,5)</f>
        <v>202.25</v>
      </c>
      <c r="K164" s="57"/>
      <c r="L164" s="56">
        <f>ROUND(SUM(L152:L154)+SUM(L158:L160)+L163,5)</f>
        <v>52666.7</v>
      </c>
      <c r="M164" s="57"/>
      <c r="N164" s="56">
        <f>ROUND((J164-L164),5)</f>
        <v>-52464.45</v>
      </c>
      <c r="O164" s="57"/>
      <c r="P164" s="58">
        <f>ROUND(IF(L164=0, IF(J164=0, 0, 1), J164/L164),5)</f>
        <v>3.8400000000000001E-3</v>
      </c>
    </row>
    <row r="165" spans="1:16" x14ac:dyDescent="0.25">
      <c r="A165" s="55"/>
      <c r="B165" s="55"/>
      <c r="C165" s="55"/>
      <c r="D165" s="55"/>
      <c r="E165" s="55" t="s">
        <v>437</v>
      </c>
      <c r="F165" s="55"/>
      <c r="G165" s="55"/>
      <c r="H165" s="55"/>
      <c r="I165" s="55"/>
      <c r="J165" s="56"/>
      <c r="K165" s="57"/>
      <c r="L165" s="56"/>
      <c r="M165" s="57"/>
      <c r="N165" s="56"/>
      <c r="O165" s="57"/>
      <c r="P165" s="58"/>
    </row>
    <row r="166" spans="1:16" x14ac:dyDescent="0.25">
      <c r="A166" s="55"/>
      <c r="B166" s="55"/>
      <c r="C166" s="55"/>
      <c r="D166" s="55"/>
      <c r="E166" s="55"/>
      <c r="F166" s="55" t="s">
        <v>438</v>
      </c>
      <c r="G166" s="55"/>
      <c r="H166" s="55"/>
      <c r="I166" s="55"/>
      <c r="J166" s="56"/>
      <c r="K166" s="57"/>
      <c r="L166" s="56"/>
      <c r="M166" s="57"/>
      <c r="N166" s="56"/>
      <c r="O166" s="57"/>
      <c r="P166" s="58"/>
    </row>
    <row r="167" spans="1:16" x14ac:dyDescent="0.25">
      <c r="A167" s="55"/>
      <c r="B167" s="55"/>
      <c r="C167" s="55"/>
      <c r="D167" s="55"/>
      <c r="E167" s="55"/>
      <c r="F167" s="55"/>
      <c r="G167" s="55" t="s">
        <v>439</v>
      </c>
      <c r="H167" s="55"/>
      <c r="I167" s="55"/>
      <c r="J167" s="56">
        <v>225</v>
      </c>
      <c r="K167" s="57"/>
      <c r="L167" s="56"/>
      <c r="M167" s="57"/>
      <c r="N167" s="56"/>
      <c r="O167" s="57"/>
      <c r="P167" s="58"/>
    </row>
    <row r="168" spans="1:16" x14ac:dyDescent="0.25">
      <c r="A168" s="55"/>
      <c r="B168" s="55"/>
      <c r="C168" s="55"/>
      <c r="D168" s="55"/>
      <c r="E168" s="55"/>
      <c r="F168" s="55"/>
      <c r="G168" s="55" t="s">
        <v>440</v>
      </c>
      <c r="H168" s="55"/>
      <c r="I168" s="55"/>
      <c r="J168" s="56">
        <v>550</v>
      </c>
      <c r="K168" s="57"/>
      <c r="L168" s="56">
        <v>550</v>
      </c>
      <c r="M168" s="57"/>
      <c r="N168" s="56">
        <f>ROUND((J168-L168),5)</f>
        <v>0</v>
      </c>
      <c r="O168" s="57"/>
      <c r="P168" s="58">
        <f>ROUND(IF(L168=0, IF(J168=0, 0, 1), J168/L168),5)</f>
        <v>1</v>
      </c>
    </row>
    <row r="169" spans="1:16" ht="15.75" thickBot="1" x14ac:dyDescent="0.3">
      <c r="A169" s="55"/>
      <c r="B169" s="55"/>
      <c r="C169" s="55"/>
      <c r="D169" s="55"/>
      <c r="E169" s="55"/>
      <c r="F169" s="55"/>
      <c r="G169" s="55" t="s">
        <v>441</v>
      </c>
      <c r="H169" s="55"/>
      <c r="I169" s="55"/>
      <c r="J169" s="65">
        <v>4987.3900000000003</v>
      </c>
      <c r="K169" s="57"/>
      <c r="L169" s="65">
        <v>15000</v>
      </c>
      <c r="M169" s="57"/>
      <c r="N169" s="65">
        <f>ROUND((J169-L169),5)</f>
        <v>-10012.61</v>
      </c>
      <c r="O169" s="57"/>
      <c r="P169" s="66">
        <f>ROUND(IF(L169=0, IF(J169=0, 0, 1), J169/L169),5)</f>
        <v>0.33249000000000001</v>
      </c>
    </row>
    <row r="170" spans="1:16" x14ac:dyDescent="0.25">
      <c r="A170" s="55"/>
      <c r="B170" s="55"/>
      <c r="C170" s="55"/>
      <c r="D170" s="55"/>
      <c r="E170" s="55"/>
      <c r="F170" s="55" t="s">
        <v>442</v>
      </c>
      <c r="G170" s="55"/>
      <c r="H170" s="55"/>
      <c r="I170" s="55"/>
      <c r="J170" s="56">
        <f>ROUND(SUM(J166:J169),5)</f>
        <v>5762.39</v>
      </c>
      <c r="K170" s="57"/>
      <c r="L170" s="56">
        <f>ROUND(SUM(L166:L169),5)</f>
        <v>15550</v>
      </c>
      <c r="M170" s="57"/>
      <c r="N170" s="56">
        <f>ROUND((J170-L170),5)</f>
        <v>-9787.61</v>
      </c>
      <c r="O170" s="57"/>
      <c r="P170" s="58">
        <f>ROUND(IF(L170=0, IF(J170=0, 0, 1), J170/L170),5)</f>
        <v>0.37057000000000001</v>
      </c>
    </row>
    <row r="171" spans="1:16" ht="15.75" thickBot="1" x14ac:dyDescent="0.3">
      <c r="A171" s="55"/>
      <c r="B171" s="55"/>
      <c r="C171" s="55"/>
      <c r="D171" s="55"/>
      <c r="E171" s="55"/>
      <c r="F171" s="55" t="s">
        <v>443</v>
      </c>
      <c r="G171" s="55"/>
      <c r="H171" s="55"/>
      <c r="I171" s="55"/>
      <c r="J171" s="65">
        <v>813</v>
      </c>
      <c r="K171" s="57"/>
      <c r="L171" s="65">
        <v>10000</v>
      </c>
      <c r="M171" s="57"/>
      <c r="N171" s="65">
        <f>ROUND((J171-L171),5)</f>
        <v>-9187</v>
      </c>
      <c r="O171" s="57"/>
      <c r="P171" s="66">
        <f>ROUND(IF(L171=0, IF(J171=0, 0, 1), J171/L171),5)</f>
        <v>8.1299999999999997E-2</v>
      </c>
    </row>
    <row r="172" spans="1:16" x14ac:dyDescent="0.25">
      <c r="A172" s="55"/>
      <c r="B172" s="55"/>
      <c r="C172" s="55"/>
      <c r="D172" s="55"/>
      <c r="E172" s="55" t="s">
        <v>444</v>
      </c>
      <c r="F172" s="55"/>
      <c r="G172" s="55"/>
      <c r="H172" s="55"/>
      <c r="I172" s="55"/>
      <c r="J172" s="56">
        <f>ROUND(J165+SUM(J170:J171),5)</f>
        <v>6575.39</v>
      </c>
      <c r="K172" s="57"/>
      <c r="L172" s="56">
        <f>ROUND(L165+SUM(L170:L171),5)</f>
        <v>25550</v>
      </c>
      <c r="M172" s="57"/>
      <c r="N172" s="56">
        <f>ROUND((J172-L172),5)</f>
        <v>-18974.61</v>
      </c>
      <c r="O172" s="57"/>
      <c r="P172" s="58">
        <f>ROUND(IF(L172=0, IF(J172=0, 0, 1), J172/L172),5)</f>
        <v>0.25735000000000002</v>
      </c>
    </row>
    <row r="173" spans="1:16" ht="15.75" thickBot="1" x14ac:dyDescent="0.3">
      <c r="A173" s="55"/>
      <c r="B173" s="55"/>
      <c r="C173" s="55"/>
      <c r="D173" s="55"/>
      <c r="E173" s="55" t="s">
        <v>445</v>
      </c>
      <c r="F173" s="55"/>
      <c r="G173" s="55"/>
      <c r="H173" s="55"/>
      <c r="I173" s="55"/>
      <c r="J173" s="59">
        <v>603.79</v>
      </c>
      <c r="K173" s="57"/>
      <c r="L173" s="59"/>
      <c r="M173" s="57"/>
      <c r="N173" s="59"/>
      <c r="O173" s="57"/>
      <c r="P173" s="60"/>
    </row>
    <row r="174" spans="1:16" ht="15.75" thickBot="1" x14ac:dyDescent="0.3">
      <c r="A174" s="55"/>
      <c r="B174" s="55"/>
      <c r="C174" s="55"/>
      <c r="D174" s="55" t="s">
        <v>446</v>
      </c>
      <c r="E174" s="55"/>
      <c r="F174" s="55"/>
      <c r="G174" s="55"/>
      <c r="H174" s="55"/>
      <c r="I174" s="55"/>
      <c r="J174" s="63">
        <f>ROUND(J20+J110+J114+J121+J147+J151+J164+SUM(J172:J173),5)</f>
        <v>126093.01</v>
      </c>
      <c r="K174" s="57"/>
      <c r="L174" s="63">
        <f>ROUND(L20+L110+L114+L121+L147+L151+L164+SUM(L172:L173),5)</f>
        <v>1174210.3799999999</v>
      </c>
      <c r="M174" s="57"/>
      <c r="N174" s="63">
        <f>ROUND((J174-L174),5)</f>
        <v>-1048117.37</v>
      </c>
      <c r="O174" s="57"/>
      <c r="P174" s="64">
        <f>ROUND(IF(L174=0, IF(J174=0, 0, 1), J174/L174),5)</f>
        <v>0.10739</v>
      </c>
    </row>
    <row r="175" spans="1:16" x14ac:dyDescent="0.25">
      <c r="A175" s="55"/>
      <c r="B175" s="55" t="s">
        <v>447</v>
      </c>
      <c r="C175" s="55"/>
      <c r="D175" s="55"/>
      <c r="E175" s="55"/>
      <c r="F175" s="55"/>
      <c r="G175" s="55"/>
      <c r="H175" s="55"/>
      <c r="I175" s="55"/>
      <c r="J175" s="56">
        <f>ROUND(J3+J19-J174,5)</f>
        <v>-124812.04</v>
      </c>
      <c r="K175" s="57"/>
      <c r="L175" s="56">
        <f>ROUND(L3+L19-L174,5)</f>
        <v>20084.62</v>
      </c>
      <c r="M175" s="57"/>
      <c r="N175" s="56">
        <f>ROUND((J175-L175),5)</f>
        <v>-144896.66</v>
      </c>
      <c r="O175" s="57"/>
      <c r="P175" s="58">
        <f>ROUND(IF(L175=0, IF(J175=0, 0, 1), J175/L175),5)</f>
        <v>-6.2143100000000002</v>
      </c>
    </row>
    <row r="176" spans="1:16" x14ac:dyDescent="0.25">
      <c r="A176" s="55"/>
      <c r="B176" s="55" t="s">
        <v>448</v>
      </c>
      <c r="C176" s="55"/>
      <c r="D176" s="55"/>
      <c r="E176" s="55"/>
      <c r="F176" s="55"/>
      <c r="G176" s="55"/>
      <c r="H176" s="55"/>
      <c r="I176" s="55"/>
      <c r="J176" s="56"/>
      <c r="K176" s="57"/>
      <c r="L176" s="56"/>
      <c r="M176" s="57"/>
      <c r="N176" s="56"/>
      <c r="O176" s="57"/>
      <c r="P176" s="58"/>
    </row>
    <row r="177" spans="1:16" x14ac:dyDescent="0.25">
      <c r="A177" s="55"/>
      <c r="B177" s="55"/>
      <c r="C177" s="55" t="s">
        <v>449</v>
      </c>
      <c r="D177" s="55"/>
      <c r="E177" s="55"/>
      <c r="F177" s="55"/>
      <c r="G177" s="55"/>
      <c r="H177" s="55"/>
      <c r="I177" s="55"/>
      <c r="J177" s="56"/>
      <c r="K177" s="57"/>
      <c r="L177" s="56"/>
      <c r="M177" s="57"/>
      <c r="N177" s="56"/>
      <c r="O177" s="57"/>
      <c r="P177" s="58"/>
    </row>
    <row r="178" spans="1:16" x14ac:dyDescent="0.25">
      <c r="A178" s="55"/>
      <c r="B178" s="55"/>
      <c r="C178" s="55"/>
      <c r="D178" s="55" t="s">
        <v>450</v>
      </c>
      <c r="E178" s="55"/>
      <c r="F178" s="55"/>
      <c r="G178" s="55"/>
      <c r="H178" s="55"/>
      <c r="I178" s="55"/>
      <c r="J178" s="56"/>
      <c r="K178" s="57"/>
      <c r="L178" s="56"/>
      <c r="M178" s="57"/>
      <c r="N178" s="56"/>
      <c r="O178" s="57"/>
      <c r="P178" s="58"/>
    </row>
    <row r="179" spans="1:16" ht="15.75" thickBot="1" x14ac:dyDescent="0.3">
      <c r="A179" s="55"/>
      <c r="B179" s="55"/>
      <c r="C179" s="55"/>
      <c r="D179" s="55"/>
      <c r="E179" s="55" t="s">
        <v>451</v>
      </c>
      <c r="F179" s="55"/>
      <c r="G179" s="55"/>
      <c r="H179" s="55"/>
      <c r="I179" s="55"/>
      <c r="J179" s="59">
        <v>1157.58</v>
      </c>
      <c r="K179" s="57"/>
      <c r="L179" s="56"/>
      <c r="M179" s="57"/>
      <c r="N179" s="56"/>
      <c r="O179" s="57"/>
      <c r="P179" s="58"/>
    </row>
    <row r="180" spans="1:16" ht="15.75" thickBot="1" x14ac:dyDescent="0.3">
      <c r="A180" s="55"/>
      <c r="B180" s="55"/>
      <c r="C180" s="55"/>
      <c r="D180" s="55" t="s">
        <v>452</v>
      </c>
      <c r="E180" s="55"/>
      <c r="F180" s="55"/>
      <c r="G180" s="55"/>
      <c r="H180" s="55"/>
      <c r="I180" s="55"/>
      <c r="J180" s="63">
        <f>ROUND(SUM(J178:J179),5)</f>
        <v>1157.58</v>
      </c>
      <c r="K180" s="57"/>
      <c r="L180" s="56"/>
      <c r="M180" s="57"/>
      <c r="N180" s="56"/>
      <c r="O180" s="57"/>
      <c r="P180" s="58"/>
    </row>
    <row r="181" spans="1:16" x14ac:dyDescent="0.25">
      <c r="A181" s="55"/>
      <c r="B181" s="55"/>
      <c r="C181" s="55" t="s">
        <v>453</v>
      </c>
      <c r="D181" s="55"/>
      <c r="E181" s="55"/>
      <c r="F181" s="55"/>
      <c r="G181" s="55"/>
      <c r="H181" s="55"/>
      <c r="I181" s="55"/>
      <c r="J181" s="56">
        <f>ROUND(J177+J180,5)</f>
        <v>1157.58</v>
      </c>
      <c r="K181" s="57"/>
      <c r="L181" s="56"/>
      <c r="M181" s="57"/>
      <c r="N181" s="56"/>
      <c r="O181" s="57"/>
      <c r="P181" s="58"/>
    </row>
    <row r="182" spans="1:16" x14ac:dyDescent="0.25">
      <c r="A182" s="55"/>
      <c r="B182" s="55"/>
      <c r="C182" s="55" t="s">
        <v>454</v>
      </c>
      <c r="D182" s="55"/>
      <c r="E182" s="55"/>
      <c r="F182" s="55"/>
      <c r="G182" s="55"/>
      <c r="H182" s="55"/>
      <c r="I182" s="55"/>
      <c r="J182" s="56"/>
      <c r="K182" s="57"/>
      <c r="L182" s="56"/>
      <c r="M182" s="57"/>
      <c r="N182" s="56"/>
      <c r="O182" s="57"/>
      <c r="P182" s="58"/>
    </row>
    <row r="183" spans="1:16" x14ac:dyDescent="0.25">
      <c r="A183" s="55"/>
      <c r="B183" s="55"/>
      <c r="C183" s="55"/>
      <c r="D183" s="55" t="s">
        <v>455</v>
      </c>
      <c r="E183" s="55"/>
      <c r="F183" s="55"/>
      <c r="G183" s="55"/>
      <c r="H183" s="55"/>
      <c r="I183" s="55"/>
      <c r="J183" s="56"/>
      <c r="K183" s="57"/>
      <c r="L183" s="56"/>
      <c r="M183" s="57"/>
      <c r="N183" s="56"/>
      <c r="O183" s="57"/>
      <c r="P183" s="58"/>
    </row>
    <row r="184" spans="1:16" x14ac:dyDescent="0.25">
      <c r="A184" s="55"/>
      <c r="B184" s="55"/>
      <c r="C184" s="55"/>
      <c r="D184" s="55"/>
      <c r="E184" s="55" t="s">
        <v>456</v>
      </c>
      <c r="F184" s="55"/>
      <c r="G184" s="55"/>
      <c r="H184" s="55"/>
      <c r="I184" s="55"/>
      <c r="J184" s="56">
        <v>0</v>
      </c>
      <c r="K184" s="57"/>
      <c r="L184" s="56">
        <v>4084.62</v>
      </c>
      <c r="M184" s="57"/>
      <c r="N184" s="56">
        <f t="shared" ref="N184:N191" si="16">ROUND((J184-L184),5)</f>
        <v>-4084.62</v>
      </c>
      <c r="O184" s="57"/>
      <c r="P184" s="58">
        <f t="shared" ref="P184:P191" si="17">ROUND(IF(L184=0, IF(J184=0, 0, 1), J184/L184),5)</f>
        <v>0</v>
      </c>
    </row>
    <row r="185" spans="1:16" x14ac:dyDescent="0.25">
      <c r="A185" s="55"/>
      <c r="B185" s="55"/>
      <c r="C185" s="55"/>
      <c r="D185" s="55"/>
      <c r="E185" s="55" t="s">
        <v>457</v>
      </c>
      <c r="F185" s="55"/>
      <c r="G185" s="55"/>
      <c r="H185" s="55"/>
      <c r="I185" s="55"/>
      <c r="J185" s="56">
        <v>0</v>
      </c>
      <c r="K185" s="57"/>
      <c r="L185" s="56">
        <v>0</v>
      </c>
      <c r="M185" s="57"/>
      <c r="N185" s="56">
        <f t="shared" si="16"/>
        <v>0</v>
      </c>
      <c r="O185" s="57"/>
      <c r="P185" s="58">
        <f t="shared" si="17"/>
        <v>0</v>
      </c>
    </row>
    <row r="186" spans="1:16" x14ac:dyDescent="0.25">
      <c r="A186" s="55"/>
      <c r="B186" s="55"/>
      <c r="C186" s="55"/>
      <c r="D186" s="55"/>
      <c r="E186" s="55" t="s">
        <v>458</v>
      </c>
      <c r="F186" s="55"/>
      <c r="G186" s="55"/>
      <c r="H186" s="55"/>
      <c r="I186" s="55"/>
      <c r="J186" s="56">
        <v>0</v>
      </c>
      <c r="K186" s="57"/>
      <c r="L186" s="56">
        <v>0</v>
      </c>
      <c r="M186" s="57"/>
      <c r="N186" s="56">
        <f t="shared" si="16"/>
        <v>0</v>
      </c>
      <c r="O186" s="57"/>
      <c r="P186" s="58">
        <f t="shared" si="17"/>
        <v>0</v>
      </c>
    </row>
    <row r="187" spans="1:16" x14ac:dyDescent="0.25">
      <c r="A187" s="55"/>
      <c r="B187" s="55"/>
      <c r="C187" s="55"/>
      <c r="D187" s="55"/>
      <c r="E187" s="55" t="s">
        <v>459</v>
      </c>
      <c r="F187" s="55"/>
      <c r="G187" s="55"/>
      <c r="H187" s="55"/>
      <c r="I187" s="55"/>
      <c r="J187" s="56">
        <v>0</v>
      </c>
      <c r="K187" s="57"/>
      <c r="L187" s="56">
        <v>0</v>
      </c>
      <c r="M187" s="57"/>
      <c r="N187" s="56">
        <f t="shared" si="16"/>
        <v>0</v>
      </c>
      <c r="O187" s="57"/>
      <c r="P187" s="58">
        <f t="shared" si="17"/>
        <v>0</v>
      </c>
    </row>
    <row r="188" spans="1:16" x14ac:dyDescent="0.25">
      <c r="A188" s="55"/>
      <c r="B188" s="55"/>
      <c r="C188" s="55"/>
      <c r="D188" s="55"/>
      <c r="E188" s="55" t="s">
        <v>460</v>
      </c>
      <c r="F188" s="55"/>
      <c r="G188" s="55"/>
      <c r="H188" s="55"/>
      <c r="I188" s="55"/>
      <c r="J188" s="56">
        <v>0</v>
      </c>
      <c r="K188" s="57"/>
      <c r="L188" s="56">
        <v>0</v>
      </c>
      <c r="M188" s="57"/>
      <c r="N188" s="56">
        <f t="shared" si="16"/>
        <v>0</v>
      </c>
      <c r="O188" s="57"/>
      <c r="P188" s="58">
        <f t="shared" si="17"/>
        <v>0</v>
      </c>
    </row>
    <row r="189" spans="1:16" ht="15.75" thickBot="1" x14ac:dyDescent="0.3">
      <c r="A189" s="55"/>
      <c r="B189" s="55"/>
      <c r="C189" s="55"/>
      <c r="D189" s="55"/>
      <c r="E189" s="55" t="s">
        <v>461</v>
      </c>
      <c r="F189" s="55"/>
      <c r="G189" s="55"/>
      <c r="H189" s="55"/>
      <c r="I189" s="55"/>
      <c r="J189" s="65">
        <v>0</v>
      </c>
      <c r="K189" s="57"/>
      <c r="L189" s="65">
        <v>0</v>
      </c>
      <c r="M189" s="57"/>
      <c r="N189" s="65">
        <f t="shared" si="16"/>
        <v>0</v>
      </c>
      <c r="O189" s="57"/>
      <c r="P189" s="66">
        <f t="shared" si="17"/>
        <v>0</v>
      </c>
    </row>
    <row r="190" spans="1:16" x14ac:dyDescent="0.25">
      <c r="A190" s="55"/>
      <c r="B190" s="55"/>
      <c r="C190" s="55"/>
      <c r="D190" s="55" t="s">
        <v>12</v>
      </c>
      <c r="E190" s="55"/>
      <c r="F190" s="55"/>
      <c r="G190" s="55"/>
      <c r="H190" s="55"/>
      <c r="I190" s="55"/>
      <c r="J190" s="56">
        <f>ROUND(SUM(J183:J189),5)</f>
        <v>0</v>
      </c>
      <c r="K190" s="57"/>
      <c r="L190" s="56">
        <f>ROUND(SUM(L183:L189),5)</f>
        <v>4084.62</v>
      </c>
      <c r="M190" s="57"/>
      <c r="N190" s="56">
        <f t="shared" si="16"/>
        <v>-4084.62</v>
      </c>
      <c r="O190" s="57"/>
      <c r="P190" s="58">
        <f t="shared" si="17"/>
        <v>0</v>
      </c>
    </row>
    <row r="191" spans="1:16" x14ac:dyDescent="0.25">
      <c r="A191" s="55"/>
      <c r="B191" s="55"/>
      <c r="C191" s="55"/>
      <c r="D191" s="55" t="s">
        <v>462</v>
      </c>
      <c r="E191" s="55"/>
      <c r="F191" s="55"/>
      <c r="G191" s="55"/>
      <c r="H191" s="55"/>
      <c r="I191" s="55"/>
      <c r="J191" s="56">
        <v>0</v>
      </c>
      <c r="K191" s="57"/>
      <c r="L191" s="56">
        <v>16000</v>
      </c>
      <c r="M191" s="57"/>
      <c r="N191" s="56">
        <f t="shared" si="16"/>
        <v>-16000</v>
      </c>
      <c r="O191" s="57"/>
      <c r="P191" s="58">
        <f t="shared" si="17"/>
        <v>0</v>
      </c>
    </row>
    <row r="192" spans="1:16" x14ac:dyDescent="0.25">
      <c r="A192" s="55"/>
      <c r="B192" s="55"/>
      <c r="C192" s="55"/>
      <c r="D192" s="55" t="s">
        <v>475</v>
      </c>
      <c r="E192" s="55"/>
      <c r="F192" s="55"/>
      <c r="G192" s="55"/>
      <c r="H192" s="55"/>
      <c r="I192" s="55"/>
      <c r="J192" s="56">
        <v>15000</v>
      </c>
      <c r="K192" s="57"/>
      <c r="L192" s="56"/>
      <c r="M192" s="57"/>
      <c r="N192" s="56"/>
      <c r="O192" s="57"/>
      <c r="P192" s="58"/>
    </row>
    <row r="193" spans="1:16" x14ac:dyDescent="0.25">
      <c r="A193" s="55"/>
      <c r="B193" s="55"/>
      <c r="C193" s="55"/>
      <c r="D193" s="55" t="s">
        <v>463</v>
      </c>
      <c r="E193" s="55"/>
      <c r="F193" s="55"/>
      <c r="G193" s="55"/>
      <c r="H193" s="55"/>
      <c r="I193" s="55"/>
      <c r="J193" s="56"/>
      <c r="K193" s="57"/>
      <c r="L193" s="56"/>
      <c r="M193" s="57"/>
      <c r="N193" s="56"/>
      <c r="O193" s="57"/>
      <c r="P193" s="58"/>
    </row>
    <row r="194" spans="1:16" x14ac:dyDescent="0.25">
      <c r="A194" s="55"/>
      <c r="B194" s="55"/>
      <c r="C194" s="55"/>
      <c r="D194" s="55"/>
      <c r="E194" s="55" t="s">
        <v>464</v>
      </c>
      <c r="F194" s="55"/>
      <c r="G194" s="55"/>
      <c r="H194" s="55"/>
      <c r="I194" s="55"/>
      <c r="J194" s="56"/>
      <c r="K194" s="57"/>
      <c r="L194" s="56"/>
      <c r="M194" s="57"/>
      <c r="N194" s="56"/>
      <c r="O194" s="57"/>
      <c r="P194" s="58"/>
    </row>
    <row r="195" spans="1:16" x14ac:dyDescent="0.25">
      <c r="A195" s="55"/>
      <c r="B195" s="55"/>
      <c r="C195" s="55"/>
      <c r="D195" s="55"/>
      <c r="E195" s="55"/>
      <c r="F195" s="55" t="s">
        <v>465</v>
      </c>
      <c r="G195" s="55"/>
      <c r="H195" s="55"/>
      <c r="I195" s="55"/>
      <c r="J195" s="56">
        <v>-33995.839999999997</v>
      </c>
      <c r="K195" s="57"/>
      <c r="L195" s="56"/>
      <c r="M195" s="57"/>
      <c r="N195" s="56"/>
      <c r="O195" s="57"/>
      <c r="P195" s="58"/>
    </row>
    <row r="196" spans="1:16" ht="15.75" thickBot="1" x14ac:dyDescent="0.3">
      <c r="A196" s="55"/>
      <c r="B196" s="55"/>
      <c r="C196" s="55"/>
      <c r="D196" s="55"/>
      <c r="E196" s="55"/>
      <c r="F196" s="55" t="s">
        <v>476</v>
      </c>
      <c r="G196" s="55"/>
      <c r="H196" s="55"/>
      <c r="I196" s="55"/>
      <c r="J196" s="59">
        <v>-2728.01</v>
      </c>
      <c r="K196" s="57"/>
      <c r="L196" s="56"/>
      <c r="M196" s="57"/>
      <c r="N196" s="56"/>
      <c r="O196" s="57"/>
      <c r="P196" s="58"/>
    </row>
    <row r="197" spans="1:16" ht="15.75" thickBot="1" x14ac:dyDescent="0.3">
      <c r="A197" s="55"/>
      <c r="B197" s="55"/>
      <c r="C197" s="55"/>
      <c r="D197" s="55"/>
      <c r="E197" s="55" t="s">
        <v>466</v>
      </c>
      <c r="F197" s="55"/>
      <c r="G197" s="55"/>
      <c r="H197" s="55"/>
      <c r="I197" s="55"/>
      <c r="J197" s="61">
        <f>ROUND(SUM(J194:J196),5)</f>
        <v>-36723.85</v>
      </c>
      <c r="K197" s="57"/>
      <c r="L197" s="56"/>
      <c r="M197" s="57"/>
      <c r="N197" s="56"/>
      <c r="O197" s="57"/>
      <c r="P197" s="58"/>
    </row>
    <row r="198" spans="1:16" ht="15.75" thickBot="1" x14ac:dyDescent="0.3">
      <c r="A198" s="55"/>
      <c r="B198" s="55"/>
      <c r="C198" s="55"/>
      <c r="D198" s="55" t="s">
        <v>467</v>
      </c>
      <c r="E198" s="55"/>
      <c r="F198" s="55"/>
      <c r="G198" s="55"/>
      <c r="H198" s="55"/>
      <c r="I198" s="55"/>
      <c r="J198" s="61">
        <f>ROUND(J193+J197,5)</f>
        <v>-36723.85</v>
      </c>
      <c r="K198" s="57"/>
      <c r="L198" s="59"/>
      <c r="M198" s="57"/>
      <c r="N198" s="59"/>
      <c r="O198" s="57"/>
      <c r="P198" s="60"/>
    </row>
    <row r="199" spans="1:16" ht="15.75" thickBot="1" x14ac:dyDescent="0.3">
      <c r="A199" s="55"/>
      <c r="B199" s="55"/>
      <c r="C199" s="55" t="s">
        <v>468</v>
      </c>
      <c r="D199" s="55"/>
      <c r="E199" s="55"/>
      <c r="F199" s="55"/>
      <c r="G199" s="55"/>
      <c r="H199" s="55"/>
      <c r="I199" s="55"/>
      <c r="J199" s="61">
        <f>ROUND(J182+SUM(J190:J192)+J198,5)</f>
        <v>-21723.85</v>
      </c>
      <c r="K199" s="57"/>
      <c r="L199" s="61">
        <f>ROUND(L182+SUM(L190:L192)+L198,5)</f>
        <v>20084.62</v>
      </c>
      <c r="M199" s="57"/>
      <c r="N199" s="61">
        <f>ROUND((J199-L199),5)</f>
        <v>-41808.47</v>
      </c>
      <c r="O199" s="57"/>
      <c r="P199" s="62">
        <f>ROUND(IF(L199=0, IF(J199=0, 0, 1), J199/L199),5)</f>
        <v>-1.08162</v>
      </c>
    </row>
    <row r="200" spans="1:16" ht="15.75" thickBot="1" x14ac:dyDescent="0.3">
      <c r="A200" s="55"/>
      <c r="B200" s="55" t="s">
        <v>469</v>
      </c>
      <c r="C200" s="55"/>
      <c r="D200" s="55"/>
      <c r="E200" s="55"/>
      <c r="F200" s="55"/>
      <c r="G200" s="55"/>
      <c r="H200" s="55"/>
      <c r="I200" s="55"/>
      <c r="J200" s="61">
        <f>ROUND(J176+J181-J199,5)</f>
        <v>22881.43</v>
      </c>
      <c r="K200" s="57"/>
      <c r="L200" s="61">
        <f>ROUND(L176+L181-L199,5)</f>
        <v>-20084.62</v>
      </c>
      <c r="M200" s="57"/>
      <c r="N200" s="61">
        <f>ROUND((J200-L200),5)</f>
        <v>42966.05</v>
      </c>
      <c r="O200" s="57"/>
      <c r="P200" s="62">
        <f>ROUND(IF(L200=0, IF(J200=0, 0, 1), J200/L200),5)</f>
        <v>-1.1392500000000001</v>
      </c>
    </row>
    <row r="201" spans="1:16" s="69" customFormat="1" ht="9.75" thickBot="1" x14ac:dyDescent="0.2">
      <c r="A201" s="55" t="s">
        <v>108</v>
      </c>
      <c r="B201" s="55"/>
      <c r="C201" s="55"/>
      <c r="D201" s="55"/>
      <c r="E201" s="55"/>
      <c r="F201" s="55"/>
      <c r="G201" s="55"/>
      <c r="H201" s="55"/>
      <c r="I201" s="55"/>
      <c r="J201" s="67">
        <f>ROUND(J175+J200,5)</f>
        <v>-101930.61</v>
      </c>
      <c r="K201" s="55"/>
      <c r="L201" s="67">
        <f>ROUND(L175+L200,5)</f>
        <v>0</v>
      </c>
      <c r="M201" s="55"/>
      <c r="N201" s="67">
        <f>ROUND((J201-L201),5)</f>
        <v>-101930.61</v>
      </c>
      <c r="O201" s="55"/>
      <c r="P201" s="68">
        <f>ROUND(IF(L201=0, IF(J201=0, 0, 1), J201/L201),5)</f>
        <v>1</v>
      </c>
    </row>
    <row r="202" spans="1:16" ht="15.75" thickTop="1" x14ac:dyDescent="0.25"/>
  </sheetData>
  <pageMargins left="0.7" right="0.7" top="0.75" bottom="0.75" header="0.1" footer="0.3"/>
  <pageSetup orientation="portrait" r:id="rId1"/>
  <headerFooter>
    <oddHeader>&amp;L&amp;"Arial,Bold"&amp;7 1:41 PM
&amp;"Arial,Bold"&amp;7 02/08/22
&amp;"Arial,Bold"&amp;7 Accrual Basis&amp;C&amp;"Arial,Bold"&amp;12 Nederland Fire Protection District
&amp;"Arial,Bold"&amp;14 Income &amp;&amp; Expense General  Budget vs. Actual
&amp;"Arial,Bold"&amp;10 January through December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Check Register</vt:lpstr>
      <vt:lpstr>Fund Balance Worksheet</vt:lpstr>
      <vt:lpstr>Quickbooks Bal Sheet</vt:lpstr>
      <vt:lpstr>Jan Balance Sheet</vt:lpstr>
      <vt:lpstr>Jan I&amp;E</vt:lpstr>
      <vt:lpstr>Jan Ledger</vt:lpstr>
      <vt:lpstr>BVA</vt:lpstr>
      <vt:lpstr>BVA!Print_Titles</vt:lpstr>
      <vt:lpstr>'Check Register'!Print_Titles</vt:lpstr>
      <vt:lpstr>'Jan Balance Sheet'!Print_Titles</vt:lpstr>
      <vt:lpstr>'Jan I&amp;E'!Print_Titles</vt:lpstr>
      <vt:lpstr>'Jan Ledger'!Print_Titles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cp:lastPrinted>2021-12-10T22:35:12Z</cp:lastPrinted>
  <dcterms:created xsi:type="dcterms:W3CDTF">2021-11-12T20:29:02Z</dcterms:created>
  <dcterms:modified xsi:type="dcterms:W3CDTF">2022-02-08T20:46:10Z</dcterms:modified>
</cp:coreProperties>
</file>