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8.xml" ContentType="application/vnd.ms-office.activeX+xml"/>
  <Override PartName="/xl/activeX/activeX10.xml" ContentType="application/vnd.ms-office.activeX+xml"/>
  <Override PartName="/xl/activeX/activeX10.bin" ContentType="application/vnd.ms-office.activeX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06-June/18/"/>
    </mc:Choice>
  </mc:AlternateContent>
  <xr:revisionPtr revIDLastSave="0" documentId="8_{E4A756CA-23D9-46B2-9546-2EC6E7200FD9}" xr6:coauthVersionLast="47" xr6:coauthVersionMax="47" xr10:uidLastSave="{00000000-0000-0000-0000-000000000000}"/>
  <bookViews>
    <workbookView xWindow="-120" yWindow="-120" windowWidth="29040" windowHeight="15720" firstSheet="1" activeTab="5" xr2:uid="{2F34AC2A-A335-4C76-8B32-BCDF9E59D33D}"/>
  </bookViews>
  <sheets>
    <sheet name="MAY 2025 Balance Sheet" sheetId="1" r:id="rId1"/>
    <sheet name="MAY 2025 I&amp;E MTD" sheetId="2" r:id="rId2"/>
    <sheet name="MAY 2025 I&amp;E YTD" sheetId="3" r:id="rId3"/>
    <sheet name="MAY 2025 General Ledger" sheetId="4" r:id="rId4"/>
    <sheet name="Alert" sheetId="9" state="hidden" r:id="rId5"/>
    <sheet name="MAY 2025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'MAY 2025 Balance Sheet'!$A:$G,'MAY 2025 Balance Sheet'!$1:$1</definedName>
    <definedName name="_xlnm.Print_Titles" localSheetId="5">'MAY 2025 BVA'!$A:$I,'MAY 2025 BVA'!$1:$2</definedName>
    <definedName name="_xlnm.Print_Titles" localSheetId="3">'MAY 2025 General Ledger'!$A:$F,'MAY 2025 General Ledger'!$1:$1</definedName>
    <definedName name="_xlnm.Print_Titles" localSheetId="1">'MAY 2025 I&amp;E MTD'!$A:$I,'MAY 2025 I&amp;E MTD'!$1:$2</definedName>
    <definedName name="_xlnm.Print_Titles" localSheetId="2">'MAY 2025 I&amp;E YTD'!$A:$I,'MAY 2025 I&amp;E YTD'!$1:$2</definedName>
    <definedName name="QB_COLUMN_1" localSheetId="3" hidden="1">'MAY 2025 General Ledger'!$G$1</definedName>
    <definedName name="QB_COLUMN_17" localSheetId="3" hidden="1">'MAY 2025 General Ledger'!$M$1</definedName>
    <definedName name="QB_COLUMN_19" localSheetId="3" hidden="1">'MAY 2025 General Ledger'!$N$1</definedName>
    <definedName name="QB_COLUMN_20" localSheetId="3" hidden="1">'MAY 2025 General Ledger'!$O$1</definedName>
    <definedName name="QB_COLUMN_29" localSheetId="0" hidden="1">'MAY 2025 Balance Sheet'!$H$1</definedName>
    <definedName name="QB_COLUMN_3" localSheetId="3" hidden="1">'MAY 2025 General Ledger'!$H$1</definedName>
    <definedName name="QB_COLUMN_30" localSheetId="3" hidden="1">'MAY 2025 General Ledger'!$P$1</definedName>
    <definedName name="QB_COLUMN_31" localSheetId="3" hidden="1">'MAY 2025 General Ledger'!$Q$1</definedName>
    <definedName name="QB_COLUMN_4" localSheetId="3" hidden="1">'MAY 2025 General Ledger'!$I$1</definedName>
    <definedName name="QB_COLUMN_5" localSheetId="3" hidden="1">'MAY 2025 General Ledger'!$J$1</definedName>
    <definedName name="QB_COLUMN_59200" localSheetId="5" hidden="1">'MAY 2025 BVA'!$J$2</definedName>
    <definedName name="QB_COLUMN_59200" localSheetId="1" hidden="1">'MAY 2025 I&amp;E MTD'!$J$2</definedName>
    <definedName name="QB_COLUMN_59200" localSheetId="2" hidden="1">'MAY 2025 I&amp;E YTD'!$J$2</definedName>
    <definedName name="QB_COLUMN_63620" localSheetId="5" hidden="1">'MAY 2025 BVA'!$L$2</definedName>
    <definedName name="QB_COLUMN_63620" localSheetId="1" hidden="1">'MAY 2025 I&amp;E MTD'!$L$2</definedName>
    <definedName name="QB_COLUMN_63620" localSheetId="2" hidden="1">'MAY 2025 I&amp;E YTD'!$L$2</definedName>
    <definedName name="QB_COLUMN_64430" localSheetId="5" hidden="1">'MAY 2025 BVA'!$M$2</definedName>
    <definedName name="QB_COLUMN_64430" localSheetId="1" hidden="1">'MAY 2025 I&amp;E MTD'!$M$2</definedName>
    <definedName name="QB_COLUMN_64430" localSheetId="2" hidden="1">'MAY 2025 I&amp;E YTD'!$M$2</definedName>
    <definedName name="QB_COLUMN_7" localSheetId="3" hidden="1">'MAY 2025 General Ledger'!$K$1</definedName>
    <definedName name="QB_COLUMN_76210" localSheetId="5" hidden="1">'MAY 2025 BVA'!$K$2</definedName>
    <definedName name="QB_COLUMN_76210" localSheetId="1" hidden="1">'MAY 2025 I&amp;E MTD'!$K$2</definedName>
    <definedName name="QB_COLUMN_76210" localSheetId="2" hidden="1">'MAY 2025 I&amp;E YTD'!$K$2</definedName>
    <definedName name="QB_COLUMN_8" localSheetId="3" hidden="1">'MAY 2025 General Ledger'!$L$1</definedName>
    <definedName name="QB_DATA_0" localSheetId="0" hidden="1">'MAY 2025 Balance Sheet'!$6:$6,'MAY 2025 Balance Sheet'!$7:$7,'MAY 2025 Balance Sheet'!$8:$8,'MAY 2025 Balance Sheet'!$9:$9,'MAY 2025 Balance Sheet'!$10:$10,'MAY 2025 Balance Sheet'!$11:$11,'MAY 2025 Balance Sheet'!$12:$12,'MAY 2025 Balance Sheet'!$13:$13,'MAY 2025 Balance Sheet'!$17:$17,'MAY 2025 Balance Sheet'!$18:$18,'MAY 2025 Balance Sheet'!$21:$21,'MAY 2025 Balance Sheet'!$25:$25,'MAY 2025 Balance Sheet'!$26:$26,'MAY 2025 Balance Sheet'!$27:$27,'MAY 2025 Balance Sheet'!$28:$28,'MAY 2025 Balance Sheet'!$29:$29</definedName>
    <definedName name="QB_DATA_0" localSheetId="5" hidden="1">'MAY 2025 BVA'!$5:$5,'MAY 2025 BVA'!$6:$6,'MAY 2025 BVA'!$7:$7,'MAY 2025 BVA'!$8:$8,'MAY 2025 BVA'!$10:$10,'MAY 2025 BVA'!$11:$11,'MAY 2025 BVA'!$12:$12,'MAY 2025 BVA'!$13:$13,'MAY 2025 BVA'!$14:$14,'MAY 2025 BVA'!$15:$15,'MAY 2025 BVA'!$16:$16,'MAY 2025 BVA'!$17:$17,'MAY 2025 BVA'!$18:$18,'MAY 2025 BVA'!$19:$19,'MAY 2025 BVA'!$20:$20,'MAY 2025 BVA'!$21:$21</definedName>
    <definedName name="QB_DATA_0" localSheetId="3" hidden="1">'MAY 2025 General Ledger'!$3:$3,'MAY 2025 General Ledger'!$4:$4,'MAY 2025 General Ledger'!$5:$5,'MAY 2025 General Ledger'!$6:$6,'MAY 2025 General Ledger'!$9:$9,'MAY 2025 General Ledger'!$10:$10,'MAY 2025 General Ledger'!$11:$11,'MAY 2025 General Ledger'!$12:$12,'MAY 2025 General Ledger'!$13:$13,'MAY 2025 General Ledger'!$14:$14,'MAY 2025 General Ledger'!$15:$15,'MAY 2025 General Ledger'!$16:$16,'MAY 2025 General Ledger'!$20:$20,'MAY 2025 General Ledger'!$23:$23,'MAY 2025 General Ledger'!$26:$26,'MAY 2025 General Ledger'!$29:$29</definedName>
    <definedName name="QB_DATA_0" localSheetId="1" hidden="1">'MAY 2025 I&amp;E MTD'!$5:$5,'MAY 2025 I&amp;E MTD'!$6:$6,'MAY 2025 I&amp;E MTD'!$7:$7,'MAY 2025 I&amp;E MTD'!$8:$8,'MAY 2025 I&amp;E MTD'!$10:$10,'MAY 2025 I&amp;E MTD'!$11:$11,'MAY 2025 I&amp;E MTD'!$12:$12,'MAY 2025 I&amp;E MTD'!$13:$13,'MAY 2025 I&amp;E MTD'!$14:$14,'MAY 2025 I&amp;E MTD'!$15:$15,'MAY 2025 I&amp;E MTD'!$16:$16,'MAY 2025 I&amp;E MTD'!$17:$17,'MAY 2025 I&amp;E MTD'!$18:$18,'MAY 2025 I&amp;E MTD'!$19:$19,'MAY 2025 I&amp;E MTD'!$20:$20,'MAY 2025 I&amp;E MTD'!$21:$21</definedName>
    <definedName name="QB_DATA_0" localSheetId="2" hidden="1">'MAY 2025 I&amp;E YTD'!$5:$5,'MAY 2025 I&amp;E YTD'!$6:$6,'MAY 2025 I&amp;E YTD'!$7:$7,'MAY 2025 I&amp;E YTD'!$8:$8,'MAY 2025 I&amp;E YTD'!$10:$10,'MAY 2025 I&amp;E YTD'!$11:$11,'MAY 2025 I&amp;E YTD'!$12:$12,'MAY 2025 I&amp;E YTD'!$13:$13,'MAY 2025 I&amp;E YTD'!$14:$14,'MAY 2025 I&amp;E YTD'!$15:$15,'MAY 2025 I&amp;E YTD'!$16:$16,'MAY 2025 I&amp;E YTD'!$17:$17,'MAY 2025 I&amp;E YTD'!$18:$18,'MAY 2025 I&amp;E YTD'!$19:$19,'MAY 2025 I&amp;E YTD'!$20:$20,'MAY 2025 I&amp;E YTD'!$21:$21</definedName>
    <definedName name="QB_DATA_1" localSheetId="0" hidden="1">'MAY 2025 Balance Sheet'!$30:$30,'MAY 2025 Balance Sheet'!$31:$31,'MAY 2025 Balance Sheet'!$32:$32,'MAY 2025 Balance Sheet'!$33:$33,'MAY 2025 Balance Sheet'!$40:$40,'MAY 2025 Balance Sheet'!$43:$43,'MAY 2025 Balance Sheet'!$46:$46,'MAY 2025 Balance Sheet'!$47:$47,'MAY 2025 Balance Sheet'!$48:$48,'MAY 2025 Balance Sheet'!$50:$50,'MAY 2025 Balance Sheet'!$53:$53,'MAY 2025 Balance Sheet'!$54:$54,'MAY 2025 Balance Sheet'!$55:$55,'MAY 2025 Balance Sheet'!$57:$57,'MAY 2025 Balance Sheet'!$58:$58,'MAY 2025 Balance Sheet'!$61:$61</definedName>
    <definedName name="QB_DATA_1" localSheetId="5" hidden="1">'MAY 2025 BVA'!$22:$22,'MAY 2025 BVA'!$23:$23,'MAY 2025 BVA'!$24:$24,'MAY 2025 BVA'!$25:$25,'MAY 2025 BVA'!$26:$26,'MAY 2025 BVA'!$27:$27,'MAY 2025 BVA'!$28:$28,'MAY 2025 BVA'!$34:$34,'MAY 2025 BVA'!$35:$35,'MAY 2025 BVA'!$36:$36,'MAY 2025 BVA'!$37:$37,'MAY 2025 BVA'!$38:$38,'MAY 2025 BVA'!$39:$39,'MAY 2025 BVA'!$40:$40,'MAY 2025 BVA'!$41:$41,'MAY 2025 BVA'!$44:$44</definedName>
    <definedName name="QB_DATA_1" localSheetId="3" hidden="1">'MAY 2025 General Ledger'!$32:$32,'MAY 2025 General Ledger'!$35:$35,'MAY 2025 General Ledger'!$38:$38,'MAY 2025 General Ledger'!$39:$39,'MAY 2025 General Ledger'!$40:$40,'MAY 2025 General Ledger'!$43:$43,'MAY 2025 General Ledger'!$46:$46,'MAY 2025 General Ledger'!$49:$49,'MAY 2025 General Ledger'!$52:$52,'MAY 2025 General Ledger'!$53:$53,'MAY 2025 General Ledger'!$54:$54,'MAY 2025 General Ledger'!$57:$57,'MAY 2025 General Ledger'!$58:$58,'MAY 2025 General Ledger'!$59:$59,'MAY 2025 General Ledger'!$64:$64,'MAY 2025 General Ledger'!$65:$65</definedName>
    <definedName name="QB_DATA_1" localSheetId="1" hidden="1">'MAY 2025 I&amp;E MTD'!$22:$22,'MAY 2025 I&amp;E MTD'!$23:$23,'MAY 2025 I&amp;E MTD'!$24:$24,'MAY 2025 I&amp;E MTD'!$25:$25,'MAY 2025 I&amp;E MTD'!$26:$26,'MAY 2025 I&amp;E MTD'!$27:$27,'MAY 2025 I&amp;E MTD'!$28:$28,'MAY 2025 I&amp;E MTD'!$34:$34,'MAY 2025 I&amp;E MTD'!$35:$35,'MAY 2025 I&amp;E MTD'!$36:$36,'MAY 2025 I&amp;E MTD'!$37:$37,'MAY 2025 I&amp;E MTD'!$38:$38,'MAY 2025 I&amp;E MTD'!$39:$39,'MAY 2025 I&amp;E MTD'!$40:$40,'MAY 2025 I&amp;E MTD'!$41:$41,'MAY 2025 I&amp;E MTD'!$44:$44</definedName>
    <definedName name="QB_DATA_1" localSheetId="2" hidden="1">'MAY 2025 I&amp;E YTD'!$22:$22,'MAY 2025 I&amp;E YTD'!$23:$23,'MAY 2025 I&amp;E YTD'!$24:$24,'MAY 2025 I&amp;E YTD'!$25:$25,'MAY 2025 I&amp;E YTD'!$26:$26,'MAY 2025 I&amp;E YTD'!$27:$27,'MAY 2025 I&amp;E YTD'!$28:$28,'MAY 2025 I&amp;E YTD'!$34:$34,'MAY 2025 I&amp;E YTD'!$35:$35,'MAY 2025 I&amp;E YTD'!$36:$36,'MAY 2025 I&amp;E YTD'!$37:$37,'MAY 2025 I&amp;E YTD'!$38:$38,'MAY 2025 I&amp;E YTD'!$39:$39,'MAY 2025 I&amp;E YTD'!$40:$40,'MAY 2025 I&amp;E YTD'!$41:$41,'MAY 2025 I&amp;E YTD'!$44:$44</definedName>
    <definedName name="QB_DATA_10" localSheetId="5" hidden="1">'MAY 2025 BVA'!$216:$216,'MAY 2025 BVA'!$217:$217,'MAY 2025 BVA'!$218:$218,'MAY 2025 BVA'!$220:$220,'MAY 2025 BVA'!$223:$223,'MAY 2025 BVA'!$224:$224,'MAY 2025 BVA'!$225:$225,'MAY 2025 BVA'!$228:$228,'MAY 2025 BVA'!$230:$230,'MAY 2025 BVA'!$231:$231,'MAY 2025 BVA'!$232:$232,'MAY 2025 BVA'!$233:$233,'MAY 2025 BVA'!$235:$235,'MAY 2025 BVA'!$237:$237,'MAY 2025 BVA'!$238:$238,'MAY 2025 BVA'!$239:$239</definedName>
    <definedName name="QB_DATA_10" localSheetId="3" hidden="1">'MAY 2025 General Ledger'!$262:$262,'MAY 2025 General Ledger'!$263:$263,'MAY 2025 General Ledger'!$264:$264,'MAY 2025 General Ledger'!$265:$265,'MAY 2025 General Ledger'!$266:$266,'MAY 2025 General Ledger'!$269:$269,'MAY 2025 General Ledger'!$270:$270,'MAY 2025 General Ledger'!$275:$275,'MAY 2025 General Ledger'!$276:$276,'MAY 2025 General Ledger'!$277:$277,'MAY 2025 General Ledger'!$278:$278,'MAY 2025 General Ledger'!$279:$279,'MAY 2025 General Ledger'!$282:$282,'MAY 2025 General Ledger'!$283:$283,'MAY 2025 General Ledger'!$284:$284,'MAY 2025 General Ledger'!$285:$285</definedName>
    <definedName name="QB_DATA_10" localSheetId="1" hidden="1">'MAY 2025 I&amp;E MTD'!$216:$216,'MAY 2025 I&amp;E MTD'!$217:$217,'MAY 2025 I&amp;E MTD'!$219:$219,'MAY 2025 I&amp;E MTD'!$222:$222,'MAY 2025 I&amp;E MTD'!$223:$223,'MAY 2025 I&amp;E MTD'!$224:$224,'MAY 2025 I&amp;E MTD'!$227:$227,'MAY 2025 I&amp;E MTD'!$229:$229,'MAY 2025 I&amp;E MTD'!$230:$230,'MAY 2025 I&amp;E MTD'!$231:$231,'MAY 2025 I&amp;E MTD'!$232:$232,'MAY 2025 I&amp;E MTD'!$234:$234,'MAY 2025 I&amp;E MTD'!$236:$236,'MAY 2025 I&amp;E MTD'!$237:$237,'MAY 2025 I&amp;E MTD'!$238:$238,'MAY 2025 I&amp;E MTD'!$240:$240</definedName>
    <definedName name="QB_DATA_10" localSheetId="2" hidden="1">'MAY 2025 I&amp;E YTD'!$216:$216,'MAY 2025 I&amp;E YTD'!$217:$217,'MAY 2025 I&amp;E YTD'!$218:$218,'MAY 2025 I&amp;E YTD'!$220:$220,'MAY 2025 I&amp;E YTD'!$223:$223,'MAY 2025 I&amp;E YTD'!$224:$224,'MAY 2025 I&amp;E YTD'!$225:$225,'MAY 2025 I&amp;E YTD'!$228:$228,'MAY 2025 I&amp;E YTD'!$230:$230,'MAY 2025 I&amp;E YTD'!$231:$231,'MAY 2025 I&amp;E YTD'!$232:$232,'MAY 2025 I&amp;E YTD'!$233:$233,'MAY 2025 I&amp;E YTD'!$235:$235,'MAY 2025 I&amp;E YTD'!$237:$237,'MAY 2025 I&amp;E YTD'!$238:$238,'MAY 2025 I&amp;E YTD'!$239:$239</definedName>
    <definedName name="QB_DATA_11" localSheetId="5" hidden="1">'MAY 2025 BVA'!$241:$241,'MAY 2025 BVA'!$244:$244,'MAY 2025 BVA'!$245:$245,'MAY 2025 BVA'!$246:$246,'MAY 2025 BVA'!$247:$247,'MAY 2025 BVA'!$248:$248,'MAY 2025 BVA'!$249:$249,'MAY 2025 BVA'!$251:$251,'MAY 2025 BVA'!$252:$252,'MAY 2025 BVA'!$254:$254,'MAY 2025 BVA'!$256:$256,'MAY 2025 BVA'!$262:$262,'MAY 2025 BVA'!$266:$266,'MAY 2025 BVA'!$267:$267,'MAY 2025 BVA'!$268:$268,'MAY 2025 BVA'!$269:$269</definedName>
    <definedName name="QB_DATA_11" localSheetId="3" hidden="1">'MAY 2025 General Ledger'!$286:$286,'MAY 2025 General Ledger'!$287:$287,'MAY 2025 General Ledger'!$288:$288,'MAY 2025 General Ledger'!$289:$289,'MAY 2025 General Ledger'!$290:$290,'MAY 2025 General Ledger'!$291:$291,'MAY 2025 General Ledger'!$292:$292,'MAY 2025 General Ledger'!$295:$295,'MAY 2025 General Ledger'!$296:$296,'MAY 2025 General Ledger'!$297:$297,'MAY 2025 General Ledger'!$298:$298,'MAY 2025 General Ledger'!$299:$299,'MAY 2025 General Ledger'!$300:$300,'MAY 2025 General Ledger'!$301:$301,'MAY 2025 General Ledger'!$302:$302,'MAY 2025 General Ledger'!$303:$303</definedName>
    <definedName name="QB_DATA_11" localSheetId="1" hidden="1">'MAY 2025 I&amp;E MTD'!$243:$243,'MAY 2025 I&amp;E MTD'!$244:$244,'MAY 2025 I&amp;E MTD'!$245:$245,'MAY 2025 I&amp;E MTD'!$246:$246,'MAY 2025 I&amp;E MTD'!$247:$247,'MAY 2025 I&amp;E MTD'!$248:$248,'MAY 2025 I&amp;E MTD'!$250:$250,'MAY 2025 I&amp;E MTD'!$251:$251,'MAY 2025 I&amp;E MTD'!$253:$253,'MAY 2025 I&amp;E MTD'!$255:$255,'MAY 2025 I&amp;E MTD'!$262:$262,'MAY 2025 I&amp;E MTD'!$263:$263,'MAY 2025 I&amp;E MTD'!$264:$264,'MAY 2025 I&amp;E MTD'!$265:$265,'MAY 2025 I&amp;E MTD'!$266:$266,'MAY 2025 I&amp;E MTD'!$267:$267</definedName>
    <definedName name="QB_DATA_11" localSheetId="2" hidden="1">'MAY 2025 I&amp;E YTD'!$241:$241,'MAY 2025 I&amp;E YTD'!$244:$244,'MAY 2025 I&amp;E YTD'!$245:$245,'MAY 2025 I&amp;E YTD'!$246:$246,'MAY 2025 I&amp;E YTD'!$247:$247,'MAY 2025 I&amp;E YTD'!$248:$248,'MAY 2025 I&amp;E YTD'!$249:$249,'MAY 2025 I&amp;E YTD'!$251:$251,'MAY 2025 I&amp;E YTD'!$252:$252,'MAY 2025 I&amp;E YTD'!$254:$254,'MAY 2025 I&amp;E YTD'!$256:$256,'MAY 2025 I&amp;E YTD'!$262:$262,'MAY 2025 I&amp;E YTD'!$266:$266,'MAY 2025 I&amp;E YTD'!$267:$267,'MAY 2025 I&amp;E YTD'!$268:$268,'MAY 2025 I&amp;E YTD'!$269:$269</definedName>
    <definedName name="QB_DATA_12" localSheetId="5" hidden="1">'MAY 2025 BVA'!$270:$270,'MAY 2025 BVA'!$271:$271,'MAY 2025 BVA'!$274:$274,'MAY 2025 BVA'!$275:$275,'MAY 2025 BVA'!$276:$276,'MAY 2025 BVA'!$278:$278,'MAY 2025 BVA'!$280:$280,'MAY 2025 BVA'!$281:$281,'MAY 2025 BVA'!$282:$282,'MAY 2025 BVA'!$283:$283,'MAY 2025 BVA'!$284:$284,'MAY 2025 BVA'!$285:$285,'MAY 2025 BVA'!$290:$290,'MAY 2025 BVA'!$292:$292,'MAY 2025 BVA'!$293:$293,'MAY 2025 BVA'!$294:$294</definedName>
    <definedName name="QB_DATA_12" localSheetId="3" hidden="1">'MAY 2025 General Ledger'!$304:$304,'MAY 2025 General Ledger'!$305:$305,'MAY 2025 General Ledger'!$311:$311,'MAY 2025 General Ledger'!$316:$316,'MAY 2025 General Ledger'!$321:$321,'MAY 2025 General Ledger'!$322:$322,'MAY 2025 General Ledger'!$323:$323,'MAY 2025 General Ledger'!$324:$324,'MAY 2025 General Ledger'!$327:$327,'MAY 2025 General Ledger'!$328:$328,'MAY 2025 General Ledger'!$329:$329,'MAY 2025 General Ledger'!$330:$330,'MAY 2025 General Ledger'!$331:$331,'MAY 2025 General Ledger'!$332:$332,'MAY 2025 General Ledger'!$333:$333,'MAY 2025 General Ledger'!$334:$334</definedName>
    <definedName name="QB_DATA_12" localSheetId="1" hidden="1">'MAY 2025 I&amp;E MTD'!$270:$270,'MAY 2025 I&amp;E MTD'!$271:$271,'MAY 2025 I&amp;E MTD'!$272:$272,'MAY 2025 I&amp;E MTD'!$274:$274,'MAY 2025 I&amp;E MTD'!$276:$276,'MAY 2025 I&amp;E MTD'!$277:$277,'MAY 2025 I&amp;E MTD'!$278:$278,'MAY 2025 I&amp;E MTD'!$279:$279,'MAY 2025 I&amp;E MTD'!$280:$280,'MAY 2025 I&amp;E MTD'!$281:$281,'MAY 2025 I&amp;E MTD'!$286:$286,'MAY 2025 I&amp;E MTD'!$288:$288,'MAY 2025 I&amp;E MTD'!$289:$289,'MAY 2025 I&amp;E MTD'!$290:$290,'MAY 2025 I&amp;E MTD'!$291:$291,'MAY 2025 I&amp;E MTD'!$293:$293</definedName>
    <definedName name="QB_DATA_12" localSheetId="2" hidden="1">'MAY 2025 I&amp;E YTD'!$270:$270,'MAY 2025 I&amp;E YTD'!$271:$271,'MAY 2025 I&amp;E YTD'!$274:$274,'MAY 2025 I&amp;E YTD'!$275:$275,'MAY 2025 I&amp;E YTD'!$276:$276,'MAY 2025 I&amp;E YTD'!$278:$278,'MAY 2025 I&amp;E YTD'!$280:$280,'MAY 2025 I&amp;E YTD'!$281:$281,'MAY 2025 I&amp;E YTD'!$282:$282,'MAY 2025 I&amp;E YTD'!$283:$283,'MAY 2025 I&amp;E YTD'!$284:$284,'MAY 2025 I&amp;E YTD'!$285:$285,'MAY 2025 I&amp;E YTD'!$290:$290,'MAY 2025 I&amp;E YTD'!$292:$292,'MAY 2025 I&amp;E YTD'!$293:$293,'MAY 2025 I&amp;E YTD'!$294:$294</definedName>
    <definedName name="QB_DATA_13" localSheetId="5" hidden="1">'MAY 2025 BVA'!$295:$295,'MAY 2025 BVA'!$297:$297,'MAY 2025 BVA'!$298:$298,'MAY 2025 BVA'!$299:$299,'MAY 2025 BVA'!$300:$300,'MAY 2025 BVA'!$302:$302,'MAY 2025 BVA'!$305:$305,'MAY 2025 BVA'!$306:$306</definedName>
    <definedName name="QB_DATA_13" localSheetId="3" hidden="1">'MAY 2025 General Ledger'!$335:$335,'MAY 2025 General Ledger'!$336:$336,'MAY 2025 General Ledger'!$337:$337,'MAY 2025 General Ledger'!$342:$342,'MAY 2025 General Ledger'!$346:$346,'MAY 2025 General Ledger'!$347:$347,'MAY 2025 General Ledger'!$348:$348,'MAY 2025 General Ledger'!$349:$349,'MAY 2025 General Ledger'!$350:$350,'MAY 2025 General Ledger'!$351:$351,'MAY 2025 General Ledger'!$352:$352,'MAY 2025 General Ledger'!$353:$353,'MAY 2025 General Ledger'!$354:$354,'MAY 2025 General Ledger'!$355:$355,'MAY 2025 General Ledger'!$356:$356,'MAY 2025 General Ledger'!$357:$357</definedName>
    <definedName name="QB_DATA_13" localSheetId="1" hidden="1">'MAY 2025 I&amp;E MTD'!$294:$294,'MAY 2025 I&amp;E MTD'!$295:$295,'MAY 2025 I&amp;E MTD'!$296:$296,'MAY 2025 I&amp;E MTD'!$298:$298,'MAY 2025 I&amp;E MTD'!$301:$301,'MAY 2025 I&amp;E MTD'!$302:$302</definedName>
    <definedName name="QB_DATA_13" localSheetId="2" hidden="1">'MAY 2025 I&amp;E YTD'!$295:$295,'MAY 2025 I&amp;E YTD'!$297:$297,'MAY 2025 I&amp;E YTD'!$298:$298,'MAY 2025 I&amp;E YTD'!$299:$299,'MAY 2025 I&amp;E YTD'!$300:$300,'MAY 2025 I&amp;E YTD'!$302:$302,'MAY 2025 I&amp;E YTD'!$305:$305,'MAY 2025 I&amp;E YTD'!$306:$306</definedName>
    <definedName name="QB_DATA_14" localSheetId="3" hidden="1">'MAY 2025 General Ledger'!$358:$358,'MAY 2025 General Ledger'!$361:$361,'MAY 2025 General Ledger'!$362:$362,'MAY 2025 General Ledger'!$363:$363,'MAY 2025 General Ledger'!$364:$364,'MAY 2025 General Ledger'!$365:$365,'MAY 2025 General Ledger'!$366:$366,'MAY 2025 General Ledger'!$367:$367,'MAY 2025 General Ledger'!$368:$368,'MAY 2025 General Ledger'!$369:$369,'MAY 2025 General Ledger'!$370:$370,'MAY 2025 General Ledger'!$373:$373,'MAY 2025 General Ledger'!$376:$376,'MAY 2025 General Ledger'!$379:$379,'MAY 2025 General Ledger'!$385:$385,'MAY 2025 General Ledger'!$388:$388</definedName>
    <definedName name="QB_DATA_15" localSheetId="3" hidden="1">'MAY 2025 General Ledger'!$391:$391,'MAY 2025 General Ledger'!$395:$395,'MAY 2025 General Ledger'!$396:$396,'MAY 2025 General Ledger'!$397:$397,'MAY 2025 General Ledger'!$398:$398,'MAY 2025 General Ledger'!$399:$399,'MAY 2025 General Ledger'!$400:$400,'MAY 2025 General Ledger'!$401:$401,'MAY 2025 General Ledger'!$405:$405,'MAY 2025 General Ledger'!$411:$411,'MAY 2025 General Ledger'!$412:$412,'MAY 2025 General Ledger'!$413:$413,'MAY 2025 General Ledger'!$414:$414,'MAY 2025 General Ledger'!$415:$415,'MAY 2025 General Ledger'!$416:$416,'MAY 2025 General Ledger'!$417:$417</definedName>
    <definedName name="QB_DATA_16" localSheetId="3" hidden="1">'MAY 2025 General Ledger'!$422:$422,'MAY 2025 General Ledger'!$427:$427,'MAY 2025 General Ledger'!$430:$430,'MAY 2025 General Ledger'!$431:$431,'MAY 2025 General Ledger'!$435:$435,'MAY 2025 General Ledger'!$436:$436,'MAY 2025 General Ledger'!$439:$439,'MAY 2025 General Ledger'!$442:$442,'MAY 2025 General Ledger'!$443:$443,'MAY 2025 General Ledger'!$444:$444,'MAY 2025 General Ledger'!$447:$447,'MAY 2025 General Ledger'!$452:$452,'MAY 2025 General Ledger'!$453:$453,'MAY 2025 General Ledger'!$454:$454,'MAY 2025 General Ledger'!$457:$457,'MAY 2025 General Ledger'!$460:$460</definedName>
    <definedName name="QB_DATA_17" localSheetId="3" hidden="1">'MAY 2025 General Ledger'!$461:$461,'MAY 2025 General Ledger'!$462:$462,'MAY 2025 General Ledger'!$468:$468,'MAY 2025 General Ledger'!$469:$469,'MAY 2025 General Ledger'!$474:$474,'MAY 2025 General Ledger'!$475:$475,'MAY 2025 General Ledger'!$476:$476,'MAY 2025 General Ledger'!$477:$477,'MAY 2025 General Ledger'!$478:$478,'MAY 2025 General Ledger'!$479:$479,'MAY 2025 General Ledger'!$480:$480,'MAY 2025 General Ledger'!$483:$483,'MAY 2025 General Ledger'!$484:$484,'MAY 2025 General Ledger'!$485:$485,'MAY 2025 General Ledger'!$486:$486,'MAY 2025 General Ledger'!$487:$487</definedName>
    <definedName name="QB_DATA_18" localSheetId="3" hidden="1">'MAY 2025 General Ledger'!$488:$488,'MAY 2025 General Ledger'!$489:$489,'MAY 2025 General Ledger'!$495:$495,'MAY 2025 General Ledger'!$498:$498,'MAY 2025 General Ledger'!$504:$504,'MAY 2025 General Ledger'!$507:$507,'MAY 2025 General Ledger'!$508:$508,'MAY 2025 General Ledger'!$509:$509,'MAY 2025 General Ledger'!$510:$510,'MAY 2025 General Ledger'!$511:$511,'MAY 2025 General Ledger'!$512:$512,'MAY 2025 General Ledger'!$513:$513,'MAY 2025 General Ledger'!$516:$516,'MAY 2025 General Ledger'!$521:$521,'MAY 2025 General Ledger'!$522:$522,'MAY 2025 General Ledger'!$523:$523</definedName>
    <definedName name="QB_DATA_19" localSheetId="3" hidden="1">'MAY 2025 General Ledger'!$524:$524,'MAY 2025 General Ledger'!$525:$525,'MAY 2025 General Ledger'!$526:$526,'MAY 2025 General Ledger'!$527:$527,'MAY 2025 General Ledger'!$528:$528,'MAY 2025 General Ledger'!$529:$529,'MAY 2025 General Ledger'!$530:$530,'MAY 2025 General Ledger'!$531:$531,'MAY 2025 General Ledger'!$532:$532,'MAY 2025 General Ledger'!$533:$533,'MAY 2025 General Ledger'!$534:$534,'MAY 2025 General Ledger'!$537:$537,'MAY 2025 General Ledger'!$538:$538,'MAY 2025 General Ledger'!$541:$541,'MAY 2025 General Ledger'!$542:$542,'MAY 2025 General Ledger'!$543:$543</definedName>
    <definedName name="QB_DATA_2" localSheetId="0" hidden="1">'MAY 2025 Balance Sheet'!$62:$62,'MAY 2025 Balance Sheet'!$64:$64,'MAY 2025 Balance Sheet'!$65:$65,'MAY 2025 Balance Sheet'!$66:$66,'MAY 2025 Balance Sheet'!$69:$69,'MAY 2025 Balance Sheet'!$70:$70,'MAY 2025 Balance Sheet'!$76:$76,'MAY 2025 Balance Sheet'!$78:$78,'MAY 2025 Balance Sheet'!$79:$79,'MAY 2025 Balance Sheet'!$80:$80,'MAY 2025 Balance Sheet'!$81:$81,'MAY 2025 Balance Sheet'!$82:$82,'MAY 2025 Balance Sheet'!$83:$83,'MAY 2025 Balance Sheet'!$85:$85,'MAY 2025 Balance Sheet'!$86:$86,'MAY 2025 Balance Sheet'!$87:$87</definedName>
    <definedName name="QB_DATA_2" localSheetId="5" hidden="1">'MAY 2025 BVA'!$45:$45,'MAY 2025 BVA'!$46:$46,'MAY 2025 BVA'!$47:$47,'MAY 2025 BVA'!$48:$48,'MAY 2025 BVA'!$49:$49,'MAY 2025 BVA'!$51:$51,'MAY 2025 BVA'!$52:$52,'MAY 2025 BVA'!$53:$53,'MAY 2025 BVA'!$56:$56,'MAY 2025 BVA'!$57:$57,'MAY 2025 BVA'!$58:$58,'MAY 2025 BVA'!$59:$59,'MAY 2025 BVA'!$60:$60,'MAY 2025 BVA'!$61:$61,'MAY 2025 BVA'!$64:$64,'MAY 2025 BVA'!$65:$65</definedName>
    <definedName name="QB_DATA_2" localSheetId="3" hidden="1">'MAY 2025 General Ledger'!$66:$66,'MAY 2025 General Ledger'!$67:$67,'MAY 2025 General Ledger'!$68:$68,'MAY 2025 General Ledger'!$69:$69,'MAY 2025 General Ledger'!$70:$70,'MAY 2025 General Ledger'!$71:$71,'MAY 2025 General Ledger'!$72:$72,'MAY 2025 General Ledger'!$73:$73,'MAY 2025 General Ledger'!$74:$74,'MAY 2025 General Ledger'!$75:$75,'MAY 2025 General Ledger'!$76:$76,'MAY 2025 General Ledger'!$77:$77,'MAY 2025 General Ledger'!$80:$80,'MAY 2025 General Ledger'!$81:$81,'MAY 2025 General Ledger'!$84:$84,'MAY 2025 General Ledger'!$85:$85</definedName>
    <definedName name="QB_DATA_2" localSheetId="1" hidden="1">'MAY 2025 I&amp;E MTD'!$45:$45,'MAY 2025 I&amp;E MTD'!$46:$46,'MAY 2025 I&amp;E MTD'!$47:$47,'MAY 2025 I&amp;E MTD'!$48:$48,'MAY 2025 I&amp;E MTD'!$49:$49,'MAY 2025 I&amp;E MTD'!$51:$51,'MAY 2025 I&amp;E MTD'!$52:$52,'MAY 2025 I&amp;E MTD'!$53:$53,'MAY 2025 I&amp;E MTD'!$56:$56,'MAY 2025 I&amp;E MTD'!$57:$57,'MAY 2025 I&amp;E MTD'!$58:$58,'MAY 2025 I&amp;E MTD'!$59:$59,'MAY 2025 I&amp;E MTD'!$60:$60,'MAY 2025 I&amp;E MTD'!$61:$61,'MAY 2025 I&amp;E MTD'!$64:$64,'MAY 2025 I&amp;E MTD'!$65:$65</definedName>
    <definedName name="QB_DATA_2" localSheetId="2" hidden="1">'MAY 2025 I&amp;E YTD'!$45:$45,'MAY 2025 I&amp;E YTD'!$46:$46,'MAY 2025 I&amp;E YTD'!$47:$47,'MAY 2025 I&amp;E YTD'!$48:$48,'MAY 2025 I&amp;E YTD'!$49:$49,'MAY 2025 I&amp;E YTD'!$51:$51,'MAY 2025 I&amp;E YTD'!$52:$52,'MAY 2025 I&amp;E YTD'!$53:$53,'MAY 2025 I&amp;E YTD'!$56:$56,'MAY 2025 I&amp;E YTD'!$57:$57,'MAY 2025 I&amp;E YTD'!$58:$58,'MAY 2025 I&amp;E YTD'!$59:$59,'MAY 2025 I&amp;E YTD'!$60:$60,'MAY 2025 I&amp;E YTD'!$61:$61,'MAY 2025 I&amp;E YTD'!$64:$64,'MAY 2025 I&amp;E YTD'!$65:$65</definedName>
    <definedName name="QB_DATA_20" localSheetId="3" hidden="1">'MAY 2025 General Ledger'!$544:$544,'MAY 2025 General Ledger'!$545:$545,'MAY 2025 General Ledger'!$546:$546,'MAY 2025 General Ledger'!$547:$547,'MAY 2025 General Ledger'!$548:$548,'MAY 2025 General Ledger'!$551:$551,'MAY 2025 General Ledger'!$558:$558,'MAY 2025 General Ledger'!$559:$559,'MAY 2025 General Ledger'!$560:$560,'MAY 2025 General Ledger'!$561:$561,'MAY 2025 General Ledger'!$562:$562,'MAY 2025 General Ledger'!$563:$563,'MAY 2025 General Ledger'!$564:$564,'MAY 2025 General Ledger'!$565:$565,'MAY 2025 General Ledger'!$566:$566,'MAY 2025 General Ledger'!$567:$567</definedName>
    <definedName name="QB_DATA_21" localSheetId="3" hidden="1">'MAY 2025 General Ledger'!$568:$568,'MAY 2025 General Ledger'!$569:$569,'MAY 2025 General Ledger'!$572:$572,'MAY 2025 General Ledger'!$573:$573,'MAY 2025 General Ledger'!$574:$574,'MAY 2025 General Ledger'!$575:$575,'MAY 2025 General Ledger'!$576:$576,'MAY 2025 General Ledger'!$577:$577,'MAY 2025 General Ledger'!$580:$580,'MAY 2025 General Ledger'!$581:$581,'MAY 2025 General Ledger'!$582:$582,'MAY 2025 General Ledger'!$583:$583,'MAY 2025 General Ledger'!$584:$584,'MAY 2025 General Ledger'!$585:$585,'MAY 2025 General Ledger'!$586:$586,'MAY 2025 General Ledger'!$587:$587</definedName>
    <definedName name="QB_DATA_3" localSheetId="5" hidden="1">'MAY 2025 BVA'!$66:$66,'MAY 2025 BVA'!$67:$67,'MAY 2025 BVA'!$68:$68,'MAY 2025 BVA'!$69:$69,'MAY 2025 BVA'!$70:$70,'MAY 2025 BVA'!$74:$74,'MAY 2025 BVA'!$75:$75,'MAY 2025 BVA'!$76:$76,'MAY 2025 BVA'!$78:$78,'MAY 2025 BVA'!$79:$79,'MAY 2025 BVA'!$80:$80,'MAY 2025 BVA'!$81:$81,'MAY 2025 BVA'!$82:$82,'MAY 2025 BVA'!$83:$83,'MAY 2025 BVA'!$84:$84,'MAY 2025 BVA'!$85:$85</definedName>
    <definedName name="QB_DATA_3" localSheetId="3" hidden="1">'MAY 2025 General Ledger'!$86:$86,'MAY 2025 General Ledger'!$87:$87,'MAY 2025 General Ledger'!$88:$88,'MAY 2025 General Ledger'!$89:$89,'MAY 2025 General Ledger'!$90:$90,'MAY 2025 General Ledger'!$91:$91,'MAY 2025 General Ledger'!$92:$92,'MAY 2025 General Ledger'!$93:$93,'MAY 2025 General Ledger'!$94:$94,'MAY 2025 General Ledger'!$95:$95,'MAY 2025 General Ledger'!$96:$96,'MAY 2025 General Ledger'!$97:$97,'MAY 2025 General Ledger'!$98:$98,'MAY 2025 General Ledger'!$99:$99,'MAY 2025 General Ledger'!$100:$100,'MAY 2025 General Ledger'!$101:$101</definedName>
    <definedName name="QB_DATA_3" localSheetId="1" hidden="1">'MAY 2025 I&amp;E MTD'!$66:$66,'MAY 2025 I&amp;E MTD'!$67:$67,'MAY 2025 I&amp;E MTD'!$68:$68,'MAY 2025 I&amp;E MTD'!$69:$69,'MAY 2025 I&amp;E MTD'!$70:$70,'MAY 2025 I&amp;E MTD'!$74:$74,'MAY 2025 I&amp;E MTD'!$75:$75,'MAY 2025 I&amp;E MTD'!$76:$76,'MAY 2025 I&amp;E MTD'!$78:$78,'MAY 2025 I&amp;E MTD'!$79:$79,'MAY 2025 I&amp;E MTD'!$80:$80,'MAY 2025 I&amp;E MTD'!$81:$81,'MAY 2025 I&amp;E MTD'!$82:$82,'MAY 2025 I&amp;E MTD'!$83:$83,'MAY 2025 I&amp;E MTD'!$84:$84,'MAY 2025 I&amp;E MTD'!$85:$85</definedName>
    <definedName name="QB_DATA_3" localSheetId="2" hidden="1">'MAY 2025 I&amp;E YTD'!$66:$66,'MAY 2025 I&amp;E YTD'!$67:$67,'MAY 2025 I&amp;E YTD'!$68:$68,'MAY 2025 I&amp;E YTD'!$69:$69,'MAY 2025 I&amp;E YTD'!$70:$70,'MAY 2025 I&amp;E YTD'!$74:$74,'MAY 2025 I&amp;E YTD'!$75:$75,'MAY 2025 I&amp;E YTD'!$76:$76,'MAY 2025 I&amp;E YTD'!$78:$78,'MAY 2025 I&amp;E YTD'!$79:$79,'MAY 2025 I&amp;E YTD'!$80:$80,'MAY 2025 I&amp;E YTD'!$81:$81,'MAY 2025 I&amp;E YTD'!$82:$82,'MAY 2025 I&amp;E YTD'!$83:$83,'MAY 2025 I&amp;E YTD'!$84:$84,'MAY 2025 I&amp;E YTD'!$85:$85</definedName>
    <definedName name="QB_DATA_4" localSheetId="5" hidden="1">'MAY 2025 BVA'!$86:$86,'MAY 2025 BVA'!$88:$88,'MAY 2025 BVA'!$89:$89,'MAY 2025 BVA'!$90:$90,'MAY 2025 BVA'!$91:$91,'MAY 2025 BVA'!$92:$92,'MAY 2025 BVA'!$93:$93,'MAY 2025 BVA'!$94:$94,'MAY 2025 BVA'!$96:$96,'MAY 2025 BVA'!$98:$98,'MAY 2025 BVA'!$99:$99,'MAY 2025 BVA'!$100:$100,'MAY 2025 BVA'!$101:$101,'MAY 2025 BVA'!$102:$102,'MAY 2025 BVA'!$103:$103,'MAY 2025 BVA'!$104:$104</definedName>
    <definedName name="QB_DATA_4" localSheetId="3" hidden="1">'MAY 2025 General Ledger'!$102:$102,'MAY 2025 General Ledger'!$105:$105,'MAY 2025 General Ledger'!$106:$106,'MAY 2025 General Ledger'!$107:$107,'MAY 2025 General Ledger'!$108:$108,'MAY 2025 General Ledger'!$109:$109,'MAY 2025 General Ledger'!$110:$110,'MAY 2025 General Ledger'!$111:$111,'MAY 2025 General Ledger'!$112:$112,'MAY 2025 General Ledger'!$113:$113,'MAY 2025 General Ledger'!$114:$114,'MAY 2025 General Ledger'!$119:$119,'MAY 2025 General Ledger'!$122:$122,'MAY 2025 General Ledger'!$125:$125,'MAY 2025 General Ledger'!$126:$126,'MAY 2025 General Ledger'!$127:$127</definedName>
    <definedName name="QB_DATA_4" localSheetId="1" hidden="1">'MAY 2025 I&amp;E MTD'!$86:$86,'MAY 2025 I&amp;E MTD'!$88:$88,'MAY 2025 I&amp;E MTD'!$89:$89,'MAY 2025 I&amp;E MTD'!$90:$90,'MAY 2025 I&amp;E MTD'!$91:$91,'MAY 2025 I&amp;E MTD'!$92:$92,'MAY 2025 I&amp;E MTD'!$93:$93,'MAY 2025 I&amp;E MTD'!$94:$94,'MAY 2025 I&amp;E MTD'!$97:$97,'MAY 2025 I&amp;E MTD'!$98:$98,'MAY 2025 I&amp;E MTD'!$99:$99,'MAY 2025 I&amp;E MTD'!$100:$100,'MAY 2025 I&amp;E MTD'!$101:$101,'MAY 2025 I&amp;E MTD'!$102:$102,'MAY 2025 I&amp;E MTD'!$103:$103,'MAY 2025 I&amp;E MTD'!$106:$106</definedName>
    <definedName name="QB_DATA_4" localSheetId="2" hidden="1">'MAY 2025 I&amp;E YTD'!$86:$86,'MAY 2025 I&amp;E YTD'!$88:$88,'MAY 2025 I&amp;E YTD'!$89:$89,'MAY 2025 I&amp;E YTD'!$90:$90,'MAY 2025 I&amp;E YTD'!$91:$91,'MAY 2025 I&amp;E YTD'!$92:$92,'MAY 2025 I&amp;E YTD'!$93:$93,'MAY 2025 I&amp;E YTD'!$94:$94,'MAY 2025 I&amp;E YTD'!$96:$96,'MAY 2025 I&amp;E YTD'!$98:$98,'MAY 2025 I&amp;E YTD'!$99:$99,'MAY 2025 I&amp;E YTD'!$100:$100,'MAY 2025 I&amp;E YTD'!$101:$101,'MAY 2025 I&amp;E YTD'!$102:$102,'MAY 2025 I&amp;E YTD'!$103:$103,'MAY 2025 I&amp;E YTD'!$104:$104</definedName>
    <definedName name="QB_DATA_5" localSheetId="5" hidden="1">'MAY 2025 BVA'!$107:$107,'MAY 2025 BVA'!$108:$108,'MAY 2025 BVA'!$109:$109,'MAY 2025 BVA'!$110:$110,'MAY 2025 BVA'!$112:$112,'MAY 2025 BVA'!$115:$115,'MAY 2025 BVA'!$116:$116,'MAY 2025 BVA'!$117:$117,'MAY 2025 BVA'!$118:$118,'MAY 2025 BVA'!$119:$119,'MAY 2025 BVA'!$122:$122,'MAY 2025 BVA'!$125:$125,'MAY 2025 BVA'!$126:$126,'MAY 2025 BVA'!$129:$129,'MAY 2025 BVA'!$130:$130,'MAY 2025 BVA'!$133:$133</definedName>
    <definedName name="QB_DATA_5" localSheetId="3" hidden="1">'MAY 2025 General Ledger'!$128:$128,'MAY 2025 General Ledger'!$129:$129,'MAY 2025 General Ledger'!$130:$130,'MAY 2025 General Ledger'!$131:$131,'MAY 2025 General Ledger'!$132:$132,'MAY 2025 General Ledger'!$133:$133,'MAY 2025 General Ledger'!$134:$134,'MAY 2025 General Ledger'!$135:$135,'MAY 2025 General Ledger'!$136:$136,'MAY 2025 General Ledger'!$137:$137,'MAY 2025 General Ledger'!$138:$138,'MAY 2025 General Ledger'!$139:$139,'MAY 2025 General Ledger'!$142:$142,'MAY 2025 General Ledger'!$146:$146,'MAY 2025 General Ledger'!$147:$147,'MAY 2025 General Ledger'!$148:$148</definedName>
    <definedName name="QB_DATA_5" localSheetId="1" hidden="1">'MAY 2025 I&amp;E MTD'!$107:$107,'MAY 2025 I&amp;E MTD'!$108:$108,'MAY 2025 I&amp;E MTD'!$109:$109,'MAY 2025 I&amp;E MTD'!$111:$111,'MAY 2025 I&amp;E MTD'!$114:$114,'MAY 2025 I&amp;E MTD'!$115:$115,'MAY 2025 I&amp;E MTD'!$116:$116,'MAY 2025 I&amp;E MTD'!$117:$117,'MAY 2025 I&amp;E MTD'!$118:$118,'MAY 2025 I&amp;E MTD'!$121:$121,'MAY 2025 I&amp;E MTD'!$124:$124,'MAY 2025 I&amp;E MTD'!$125:$125,'MAY 2025 I&amp;E MTD'!$128:$128,'MAY 2025 I&amp;E MTD'!$129:$129,'MAY 2025 I&amp;E MTD'!$132:$132,'MAY 2025 I&amp;E MTD'!$133:$133</definedName>
    <definedName name="QB_DATA_5" localSheetId="2" hidden="1">'MAY 2025 I&amp;E YTD'!$107:$107,'MAY 2025 I&amp;E YTD'!$108:$108,'MAY 2025 I&amp;E YTD'!$109:$109,'MAY 2025 I&amp;E YTD'!$110:$110,'MAY 2025 I&amp;E YTD'!$112:$112,'MAY 2025 I&amp;E YTD'!$115:$115,'MAY 2025 I&amp;E YTD'!$116:$116,'MAY 2025 I&amp;E YTD'!$117:$117,'MAY 2025 I&amp;E YTD'!$118:$118,'MAY 2025 I&amp;E YTD'!$119:$119,'MAY 2025 I&amp;E YTD'!$122:$122,'MAY 2025 I&amp;E YTD'!$125:$125,'MAY 2025 I&amp;E YTD'!$126:$126,'MAY 2025 I&amp;E YTD'!$129:$129,'MAY 2025 I&amp;E YTD'!$130:$130,'MAY 2025 I&amp;E YTD'!$133:$133</definedName>
    <definedName name="QB_DATA_6" localSheetId="5" hidden="1">'MAY 2025 BVA'!$134:$134,'MAY 2025 BVA'!$136:$136,'MAY 2025 BVA'!$138:$138,'MAY 2025 BVA'!$140:$140,'MAY 2025 BVA'!$141:$141,'MAY 2025 BVA'!$142:$142,'MAY 2025 BVA'!$143:$143,'MAY 2025 BVA'!$144:$144,'MAY 2025 BVA'!$145:$145,'MAY 2025 BVA'!$149:$149,'MAY 2025 BVA'!$150:$150,'MAY 2025 BVA'!$151:$151,'MAY 2025 BVA'!$152:$152,'MAY 2025 BVA'!$154:$154,'MAY 2025 BVA'!$155:$155,'MAY 2025 BVA'!$156:$156</definedName>
    <definedName name="QB_DATA_6" localSheetId="3" hidden="1">'MAY 2025 General Ledger'!$151:$151,'MAY 2025 General Ledger'!$156:$156,'MAY 2025 General Ledger'!$161:$161,'MAY 2025 General Ledger'!$164:$164,'MAY 2025 General Ledger'!$167:$167,'MAY 2025 General Ledger'!$170:$170,'MAY 2025 General Ledger'!$171:$171,'MAY 2025 General Ledger'!$172:$172,'MAY 2025 General Ledger'!$173:$173,'MAY 2025 General Ledger'!$174:$174,'MAY 2025 General Ledger'!$180:$180,'MAY 2025 General Ledger'!$181:$181,'MAY 2025 General Ledger'!$182:$182,'MAY 2025 General Ledger'!$183:$183,'MAY 2025 General Ledger'!$187:$187,'MAY 2025 General Ledger'!$188:$188</definedName>
    <definedName name="QB_DATA_6" localSheetId="1" hidden="1">'MAY 2025 I&amp;E MTD'!$135:$135,'MAY 2025 I&amp;E MTD'!$137:$137,'MAY 2025 I&amp;E MTD'!$139:$139,'MAY 2025 I&amp;E MTD'!$140:$140,'MAY 2025 I&amp;E MTD'!$141:$141,'MAY 2025 I&amp;E MTD'!$142:$142,'MAY 2025 I&amp;E MTD'!$143:$143,'MAY 2025 I&amp;E MTD'!$144:$144,'MAY 2025 I&amp;E MTD'!$148:$148,'MAY 2025 I&amp;E MTD'!$149:$149,'MAY 2025 I&amp;E MTD'!$150:$150,'MAY 2025 I&amp;E MTD'!$151:$151,'MAY 2025 I&amp;E MTD'!$153:$153,'MAY 2025 I&amp;E MTD'!$154:$154,'MAY 2025 I&amp;E MTD'!$155:$155,'MAY 2025 I&amp;E MTD'!$157:$157</definedName>
    <definedName name="QB_DATA_6" localSheetId="2" hidden="1">'MAY 2025 I&amp;E YTD'!$134:$134,'MAY 2025 I&amp;E YTD'!$136:$136,'MAY 2025 I&amp;E YTD'!$138:$138,'MAY 2025 I&amp;E YTD'!$140:$140,'MAY 2025 I&amp;E YTD'!$141:$141,'MAY 2025 I&amp;E YTD'!$142:$142,'MAY 2025 I&amp;E YTD'!$143:$143,'MAY 2025 I&amp;E YTD'!$144:$144,'MAY 2025 I&amp;E YTD'!$145:$145,'MAY 2025 I&amp;E YTD'!$149:$149,'MAY 2025 I&amp;E YTD'!$150:$150,'MAY 2025 I&amp;E YTD'!$151:$151,'MAY 2025 I&amp;E YTD'!$152:$152,'MAY 2025 I&amp;E YTD'!$154:$154,'MAY 2025 I&amp;E YTD'!$155:$155,'MAY 2025 I&amp;E YTD'!$156:$156</definedName>
    <definedName name="QB_DATA_7" localSheetId="5" hidden="1">'MAY 2025 BVA'!$158:$158,'MAY 2025 BVA'!$159:$159,'MAY 2025 BVA'!$161:$161,'MAY 2025 BVA'!$164:$164,'MAY 2025 BVA'!$165:$165,'MAY 2025 BVA'!$166:$166,'MAY 2025 BVA'!$169:$169,'MAY 2025 BVA'!$170:$170,'MAY 2025 BVA'!$171:$171,'MAY 2025 BVA'!$172:$172,'MAY 2025 BVA'!$173:$173,'MAY 2025 BVA'!$174:$174,'MAY 2025 BVA'!$177:$177,'MAY 2025 BVA'!$178:$178,'MAY 2025 BVA'!$179:$179,'MAY 2025 BVA'!$181:$181</definedName>
    <definedName name="QB_DATA_7" localSheetId="3" hidden="1">'MAY 2025 General Ledger'!$189:$189,'MAY 2025 General Ledger'!$190:$190,'MAY 2025 General Ledger'!$191:$191,'MAY 2025 General Ledger'!$194:$194,'MAY 2025 General Ledger'!$197:$197,'MAY 2025 General Ledger'!$200:$200,'MAY 2025 General Ledger'!$204:$204,'MAY 2025 General Ledger'!$205:$205,'MAY 2025 General Ledger'!$206:$206,'MAY 2025 General Ledger'!$207:$207,'MAY 2025 General Ledger'!$208:$208,'MAY 2025 General Ledger'!$209:$209,'MAY 2025 General Ledger'!$210:$210,'MAY 2025 General Ledger'!$211:$211,'MAY 2025 General Ledger'!$212:$212,'MAY 2025 General Ledger'!$213:$213</definedName>
    <definedName name="QB_DATA_7" localSheetId="1" hidden="1">'MAY 2025 I&amp;E MTD'!$158:$158,'MAY 2025 I&amp;E MTD'!$160:$160,'MAY 2025 I&amp;E MTD'!$163:$163,'MAY 2025 I&amp;E MTD'!$164:$164,'MAY 2025 I&amp;E MTD'!$165:$165,'MAY 2025 I&amp;E MTD'!$168:$168,'MAY 2025 I&amp;E MTD'!$169:$169,'MAY 2025 I&amp;E MTD'!$170:$170,'MAY 2025 I&amp;E MTD'!$171:$171,'MAY 2025 I&amp;E MTD'!$172:$172,'MAY 2025 I&amp;E MTD'!$173:$173,'MAY 2025 I&amp;E MTD'!$176:$176,'MAY 2025 I&amp;E MTD'!$177:$177,'MAY 2025 I&amp;E MTD'!$178:$178,'MAY 2025 I&amp;E MTD'!$180:$180,'MAY 2025 I&amp;E MTD'!$181:$181</definedName>
    <definedName name="QB_DATA_7" localSheetId="2" hidden="1">'MAY 2025 I&amp;E YTD'!$158:$158,'MAY 2025 I&amp;E YTD'!$159:$159,'MAY 2025 I&amp;E YTD'!$161:$161,'MAY 2025 I&amp;E YTD'!$164:$164,'MAY 2025 I&amp;E YTD'!$165:$165,'MAY 2025 I&amp;E YTD'!$166:$166,'MAY 2025 I&amp;E YTD'!$169:$169,'MAY 2025 I&amp;E YTD'!$170:$170,'MAY 2025 I&amp;E YTD'!$171:$171,'MAY 2025 I&amp;E YTD'!$172:$172,'MAY 2025 I&amp;E YTD'!$173:$173,'MAY 2025 I&amp;E YTD'!$174:$174,'MAY 2025 I&amp;E YTD'!$177:$177,'MAY 2025 I&amp;E YTD'!$178:$178,'MAY 2025 I&amp;E YTD'!$179:$179,'MAY 2025 I&amp;E YTD'!$181:$181</definedName>
    <definedName name="QB_DATA_8" localSheetId="5" hidden="1">'MAY 2025 BVA'!$182:$182,'MAY 2025 BVA'!$183:$183,'MAY 2025 BVA'!$184:$184,'MAY 2025 BVA'!$185:$185,'MAY 2025 BVA'!$186:$186,'MAY 2025 BVA'!$187:$187,'MAY 2025 BVA'!$188:$188,'MAY 2025 BVA'!$189:$189,'MAY 2025 BVA'!$190:$190,'MAY 2025 BVA'!$193:$193,'MAY 2025 BVA'!$194:$194,'MAY 2025 BVA'!$195:$195,'MAY 2025 BVA'!$196:$196,'MAY 2025 BVA'!$197:$197,'MAY 2025 BVA'!$198:$198,'MAY 2025 BVA'!$199:$199</definedName>
    <definedName name="QB_DATA_8" localSheetId="3" hidden="1">'MAY 2025 General Ledger'!$214:$214,'MAY 2025 General Ledger'!$215:$215,'MAY 2025 General Ledger'!$216:$216,'MAY 2025 General Ledger'!$217:$217,'MAY 2025 General Ledger'!$220:$220,'MAY 2025 General Ledger'!$221:$221,'MAY 2025 General Ledger'!$222:$222,'MAY 2025 General Ledger'!$223:$223,'MAY 2025 General Ledger'!$226:$226,'MAY 2025 General Ledger'!$229:$229,'MAY 2025 General Ledger'!$230:$230,'MAY 2025 General Ledger'!$231:$231,'MAY 2025 General Ledger'!$232:$232,'MAY 2025 General Ledger'!$233:$233,'MAY 2025 General Ledger'!$234:$234,'MAY 2025 General Ledger'!$235:$235</definedName>
    <definedName name="QB_DATA_8" localSheetId="1" hidden="1">'MAY 2025 I&amp;E MTD'!$182:$182,'MAY 2025 I&amp;E MTD'!$183:$183,'MAY 2025 I&amp;E MTD'!$184:$184,'MAY 2025 I&amp;E MTD'!$185:$185,'MAY 2025 I&amp;E MTD'!$186:$186,'MAY 2025 I&amp;E MTD'!$187:$187,'MAY 2025 I&amp;E MTD'!$188:$188,'MAY 2025 I&amp;E MTD'!$189:$189,'MAY 2025 I&amp;E MTD'!$192:$192,'MAY 2025 I&amp;E MTD'!$193:$193,'MAY 2025 I&amp;E MTD'!$194:$194,'MAY 2025 I&amp;E MTD'!$195:$195,'MAY 2025 I&amp;E MTD'!$196:$196,'MAY 2025 I&amp;E MTD'!$197:$197,'MAY 2025 I&amp;E MTD'!$198:$198,'MAY 2025 I&amp;E MTD'!$199:$199</definedName>
    <definedName name="QB_DATA_8" localSheetId="2" hidden="1">'MAY 2025 I&amp;E YTD'!$182:$182,'MAY 2025 I&amp;E YTD'!$183:$183,'MAY 2025 I&amp;E YTD'!$184:$184,'MAY 2025 I&amp;E YTD'!$185:$185,'MAY 2025 I&amp;E YTD'!$186:$186,'MAY 2025 I&amp;E YTD'!$187:$187,'MAY 2025 I&amp;E YTD'!$188:$188,'MAY 2025 I&amp;E YTD'!$189:$189,'MAY 2025 I&amp;E YTD'!$190:$190,'MAY 2025 I&amp;E YTD'!$193:$193,'MAY 2025 I&amp;E YTD'!$194:$194,'MAY 2025 I&amp;E YTD'!$195:$195,'MAY 2025 I&amp;E YTD'!$196:$196,'MAY 2025 I&amp;E YTD'!$197:$197,'MAY 2025 I&amp;E YTD'!$198:$198,'MAY 2025 I&amp;E YTD'!$199:$199</definedName>
    <definedName name="QB_DATA_9" localSheetId="5" hidden="1">'MAY 2025 BVA'!$200:$200,'MAY 2025 BVA'!$201:$201,'MAY 2025 BVA'!$202:$202,'MAY 2025 BVA'!$203:$203,'MAY 2025 BVA'!$204:$204,'MAY 2025 BVA'!$205:$205,'MAY 2025 BVA'!$206:$206,'MAY 2025 BVA'!$207:$207,'MAY 2025 BVA'!$208:$208,'MAY 2025 BVA'!$209:$209,'MAY 2025 BVA'!$210:$210,'MAY 2025 BVA'!$211:$211,'MAY 2025 BVA'!$212:$212,'MAY 2025 BVA'!$213:$213,'MAY 2025 BVA'!$214:$214,'MAY 2025 BVA'!$215:$215</definedName>
    <definedName name="QB_DATA_9" localSheetId="3" hidden="1">'MAY 2025 General Ledger'!$236:$236,'MAY 2025 General Ledger'!$241:$241,'MAY 2025 General Ledger'!$242:$242,'MAY 2025 General Ledger'!$243:$243,'MAY 2025 General Ledger'!$244:$244,'MAY 2025 General Ledger'!$245:$245,'MAY 2025 General Ledger'!$246:$246,'MAY 2025 General Ledger'!$249:$249,'MAY 2025 General Ledger'!$250:$250,'MAY 2025 General Ledger'!$251:$251,'MAY 2025 General Ledger'!$252:$252,'MAY 2025 General Ledger'!$253:$253,'MAY 2025 General Ledger'!$256:$256,'MAY 2025 General Ledger'!$257:$257,'MAY 2025 General Ledger'!$258:$258,'MAY 2025 General Ledger'!$259:$259</definedName>
    <definedName name="QB_DATA_9" localSheetId="1" hidden="1">'MAY 2025 I&amp;E MTD'!$200:$200,'MAY 2025 I&amp;E MTD'!$201:$201,'MAY 2025 I&amp;E MTD'!$202:$202,'MAY 2025 I&amp;E MTD'!$203:$203,'MAY 2025 I&amp;E MTD'!$204:$204,'MAY 2025 I&amp;E MTD'!$205:$205,'MAY 2025 I&amp;E MTD'!$206:$206,'MAY 2025 I&amp;E MTD'!$207:$207,'MAY 2025 I&amp;E MTD'!$208:$208,'MAY 2025 I&amp;E MTD'!$209:$209,'MAY 2025 I&amp;E MTD'!$210:$210,'MAY 2025 I&amp;E MTD'!$211:$211,'MAY 2025 I&amp;E MTD'!$212:$212,'MAY 2025 I&amp;E MTD'!$213:$213,'MAY 2025 I&amp;E MTD'!$214:$214,'MAY 2025 I&amp;E MTD'!$215:$215</definedName>
    <definedName name="QB_DATA_9" localSheetId="2" hidden="1">'MAY 2025 I&amp;E YTD'!$200:$200,'MAY 2025 I&amp;E YTD'!$201:$201,'MAY 2025 I&amp;E YTD'!$202:$202,'MAY 2025 I&amp;E YTD'!$203:$203,'MAY 2025 I&amp;E YTD'!$204:$204,'MAY 2025 I&amp;E YTD'!$205:$205,'MAY 2025 I&amp;E YTD'!$206:$206,'MAY 2025 I&amp;E YTD'!$207:$207,'MAY 2025 I&amp;E YTD'!$208:$208,'MAY 2025 I&amp;E YTD'!$209:$209,'MAY 2025 I&amp;E YTD'!$210:$210,'MAY 2025 I&amp;E YTD'!$211:$211,'MAY 2025 I&amp;E YTD'!$212:$212,'MAY 2025 I&amp;E YTD'!$213:$213,'MAY 2025 I&amp;E YTD'!$214:$214,'MAY 2025 I&amp;E YTD'!$215:$215</definedName>
    <definedName name="QB_FORMULA_0" localSheetId="0" hidden="1">'MAY 2025 Balance Sheet'!$H$14,'MAY 2025 Balance Sheet'!$H$15,'MAY 2025 Balance Sheet'!$H$19,'MAY 2025 Balance Sheet'!$H$22,'MAY 2025 Balance Sheet'!$H$23,'MAY 2025 Balance Sheet'!$H$34,'MAY 2025 Balance Sheet'!$H$35,'MAY 2025 Balance Sheet'!$H$41,'MAY 2025 Balance Sheet'!$H$44,'MAY 2025 Balance Sheet'!$H$51,'MAY 2025 Balance Sheet'!$H$59,'MAY 2025 Balance Sheet'!$H$63,'MAY 2025 Balance Sheet'!$H$67,'MAY 2025 Balance Sheet'!$H$71,'MAY 2025 Balance Sheet'!$H$72,'MAY 2025 Balance Sheet'!$H$73</definedName>
    <definedName name="QB_FORMULA_0" localSheetId="5" hidden="1">'MAY 2025 BVA'!$L$5,'MAY 2025 BVA'!$M$5,'MAY 2025 BVA'!$L$6,'MAY 2025 BVA'!$M$6,'MAY 2025 BVA'!$L$7,'MAY 2025 BVA'!$M$7,'MAY 2025 BVA'!$L$8,'MAY 2025 BVA'!$M$8,'MAY 2025 BVA'!$L$10,'MAY 2025 BVA'!$M$10,'MAY 2025 BVA'!$L$11,'MAY 2025 BVA'!$M$11,'MAY 2025 BVA'!$L$12,'MAY 2025 BVA'!$M$12,'MAY 2025 BVA'!$L$14,'MAY 2025 BVA'!$M$14</definedName>
    <definedName name="QB_FORMULA_0" localSheetId="3" hidden="1">'MAY 2025 General Ledger'!$Q$3,'MAY 2025 General Ledger'!$Q$4,'MAY 2025 General Ledger'!$Q$5,'MAY 2025 General Ledger'!$Q$6,'MAY 2025 General Ledger'!$P$7,'MAY 2025 General Ledger'!$Q$7,'MAY 2025 General Ledger'!$Q$9,'MAY 2025 General Ledger'!$Q$10,'MAY 2025 General Ledger'!$Q$11,'MAY 2025 General Ledger'!$Q$12,'MAY 2025 General Ledger'!$Q$13,'MAY 2025 General Ledger'!$Q$14,'MAY 2025 General Ledger'!$Q$15,'MAY 2025 General Ledger'!$Q$16,'MAY 2025 General Ledger'!$P$17,'MAY 2025 General Ledger'!$Q$17</definedName>
    <definedName name="QB_FORMULA_0" localSheetId="1" hidden="1">'MAY 2025 I&amp;E MTD'!$L$5,'MAY 2025 I&amp;E MTD'!$M$5,'MAY 2025 I&amp;E MTD'!$L$6,'MAY 2025 I&amp;E MTD'!$M$6,'MAY 2025 I&amp;E MTD'!$L$7,'MAY 2025 I&amp;E MTD'!$M$7,'MAY 2025 I&amp;E MTD'!$L$8,'MAY 2025 I&amp;E MTD'!$M$8,'MAY 2025 I&amp;E MTD'!$L$10,'MAY 2025 I&amp;E MTD'!$M$10,'MAY 2025 I&amp;E MTD'!$L$11,'MAY 2025 I&amp;E MTD'!$M$11,'MAY 2025 I&amp;E MTD'!$L$12,'MAY 2025 I&amp;E MTD'!$M$12,'MAY 2025 I&amp;E MTD'!$L$14,'MAY 2025 I&amp;E MTD'!$M$14</definedName>
    <definedName name="QB_FORMULA_0" localSheetId="2" hidden="1">'MAY 2025 I&amp;E YTD'!$L$5,'MAY 2025 I&amp;E YTD'!$M$5,'MAY 2025 I&amp;E YTD'!$L$6,'MAY 2025 I&amp;E YTD'!$M$6,'MAY 2025 I&amp;E YTD'!$L$7,'MAY 2025 I&amp;E YTD'!$M$7,'MAY 2025 I&amp;E YTD'!$L$8,'MAY 2025 I&amp;E YTD'!$M$8,'MAY 2025 I&amp;E YTD'!$L$10,'MAY 2025 I&amp;E YTD'!$M$10,'MAY 2025 I&amp;E YTD'!$L$11,'MAY 2025 I&amp;E YTD'!$M$11,'MAY 2025 I&amp;E YTD'!$L$12,'MAY 2025 I&amp;E YTD'!$M$12,'MAY 2025 I&amp;E YTD'!$L$14,'MAY 2025 I&amp;E YTD'!$M$14</definedName>
    <definedName name="QB_FORMULA_1" localSheetId="0" hidden="1">'MAY 2025 Balance Sheet'!$H$74,'MAY 2025 Balance Sheet'!$H$84,'MAY 2025 Balance Sheet'!$H$88,'MAY 2025 Balance Sheet'!$H$89</definedName>
    <definedName name="QB_FORMULA_1" localSheetId="5" hidden="1">'MAY 2025 BVA'!$L$15,'MAY 2025 BVA'!$M$15,'MAY 2025 BVA'!$L$16,'MAY 2025 BVA'!$M$16,'MAY 2025 BVA'!$L$17,'MAY 2025 BVA'!$M$17,'MAY 2025 BVA'!$L$18,'MAY 2025 BVA'!$M$18,'MAY 2025 BVA'!$L$19,'MAY 2025 BVA'!$M$19,'MAY 2025 BVA'!$L$20,'MAY 2025 BVA'!$M$20,'MAY 2025 BVA'!$L$21,'MAY 2025 BVA'!$M$21,'MAY 2025 BVA'!$L$22,'MAY 2025 BVA'!$M$22</definedName>
    <definedName name="QB_FORMULA_1" localSheetId="3" hidden="1">'MAY 2025 General Ledger'!$Q$20,'MAY 2025 General Ledger'!$P$21,'MAY 2025 General Ledger'!$Q$21,'MAY 2025 General Ledger'!$Q$23,'MAY 2025 General Ledger'!$P$24,'MAY 2025 General Ledger'!$Q$24,'MAY 2025 General Ledger'!$Q$26,'MAY 2025 General Ledger'!$P$27,'MAY 2025 General Ledger'!$Q$27,'MAY 2025 General Ledger'!$Q$29,'MAY 2025 General Ledger'!$P$30,'MAY 2025 General Ledger'!$Q$30,'MAY 2025 General Ledger'!$Q$32,'MAY 2025 General Ledger'!$P$33,'MAY 2025 General Ledger'!$Q$33,'MAY 2025 General Ledger'!$Q$35</definedName>
    <definedName name="QB_FORMULA_1" localSheetId="1" hidden="1">'MAY 2025 I&amp;E MTD'!$L$15,'MAY 2025 I&amp;E MTD'!$M$15,'MAY 2025 I&amp;E MTD'!$L$16,'MAY 2025 I&amp;E MTD'!$M$16,'MAY 2025 I&amp;E MTD'!$L$17,'MAY 2025 I&amp;E MTD'!$M$17,'MAY 2025 I&amp;E MTD'!$L$18,'MAY 2025 I&amp;E MTD'!$M$18,'MAY 2025 I&amp;E MTD'!$L$19,'MAY 2025 I&amp;E MTD'!$M$19,'MAY 2025 I&amp;E MTD'!$L$20,'MAY 2025 I&amp;E MTD'!$M$20,'MAY 2025 I&amp;E MTD'!$L$21,'MAY 2025 I&amp;E MTD'!$M$21,'MAY 2025 I&amp;E MTD'!$L$22,'MAY 2025 I&amp;E MTD'!$M$22</definedName>
    <definedName name="QB_FORMULA_1" localSheetId="2" hidden="1">'MAY 2025 I&amp;E YTD'!$L$15,'MAY 2025 I&amp;E YTD'!$M$15,'MAY 2025 I&amp;E YTD'!$L$16,'MAY 2025 I&amp;E YTD'!$M$16,'MAY 2025 I&amp;E YTD'!$L$17,'MAY 2025 I&amp;E YTD'!$M$17,'MAY 2025 I&amp;E YTD'!$L$18,'MAY 2025 I&amp;E YTD'!$M$18,'MAY 2025 I&amp;E YTD'!$L$19,'MAY 2025 I&amp;E YTD'!$M$19,'MAY 2025 I&amp;E YTD'!$L$20,'MAY 2025 I&amp;E YTD'!$M$20,'MAY 2025 I&amp;E YTD'!$L$21,'MAY 2025 I&amp;E YTD'!$M$21,'MAY 2025 I&amp;E YTD'!$L$22,'MAY 2025 I&amp;E YTD'!$M$22</definedName>
    <definedName name="QB_FORMULA_10" localSheetId="5" hidden="1">'MAY 2025 BVA'!$L$89,'MAY 2025 BVA'!$M$89,'MAY 2025 BVA'!$L$90,'MAY 2025 BVA'!$M$90,'MAY 2025 BVA'!$L$91,'MAY 2025 BVA'!$M$91,'MAY 2025 BVA'!$L$92,'MAY 2025 BVA'!$M$92,'MAY 2025 BVA'!$L$93,'MAY 2025 BVA'!$M$93,'MAY 2025 BVA'!$L$94,'MAY 2025 BVA'!$M$94,'MAY 2025 BVA'!$J$95,'MAY 2025 BVA'!$K$95,'MAY 2025 BVA'!$L$95,'MAY 2025 BVA'!$M$95</definedName>
    <definedName name="QB_FORMULA_10" localSheetId="3" hidden="1">'MAY 2025 General Ledger'!$P$165,'MAY 2025 General Ledger'!$Q$165,'MAY 2025 General Ledger'!$Q$167,'MAY 2025 General Ledger'!$P$168,'MAY 2025 General Ledger'!$Q$168,'MAY 2025 General Ledger'!$Q$170,'MAY 2025 General Ledger'!$Q$171,'MAY 2025 General Ledger'!$Q$172,'MAY 2025 General Ledger'!$Q$173,'MAY 2025 General Ledger'!$Q$174,'MAY 2025 General Ledger'!$P$175,'MAY 2025 General Ledger'!$Q$175,'MAY 2025 General Ledger'!$P$176,'MAY 2025 General Ledger'!$Q$176,'MAY 2025 General Ledger'!$Q$180,'MAY 2025 General Ledger'!$Q$181</definedName>
    <definedName name="QB_FORMULA_10" localSheetId="1" hidden="1">'MAY 2025 I&amp;E MTD'!$L$89,'MAY 2025 I&amp;E MTD'!$M$89,'MAY 2025 I&amp;E MTD'!$L$90,'MAY 2025 I&amp;E MTD'!$M$90,'MAY 2025 I&amp;E MTD'!$L$91,'MAY 2025 I&amp;E MTD'!$M$91,'MAY 2025 I&amp;E MTD'!$L$92,'MAY 2025 I&amp;E MTD'!$M$92,'MAY 2025 I&amp;E MTD'!$L$93,'MAY 2025 I&amp;E MTD'!$M$93,'MAY 2025 I&amp;E MTD'!$L$94,'MAY 2025 I&amp;E MTD'!$M$94,'MAY 2025 I&amp;E MTD'!$J$95,'MAY 2025 I&amp;E MTD'!$K$95,'MAY 2025 I&amp;E MTD'!$L$95,'MAY 2025 I&amp;E MTD'!$M$95</definedName>
    <definedName name="QB_FORMULA_10" localSheetId="2" hidden="1">'MAY 2025 I&amp;E YTD'!$L$89,'MAY 2025 I&amp;E YTD'!$M$89,'MAY 2025 I&amp;E YTD'!$L$90,'MAY 2025 I&amp;E YTD'!$M$90,'MAY 2025 I&amp;E YTD'!$L$91,'MAY 2025 I&amp;E YTD'!$M$91,'MAY 2025 I&amp;E YTD'!$L$92,'MAY 2025 I&amp;E YTD'!$M$92,'MAY 2025 I&amp;E YTD'!$L$93,'MAY 2025 I&amp;E YTD'!$M$93,'MAY 2025 I&amp;E YTD'!$L$94,'MAY 2025 I&amp;E YTD'!$M$94,'MAY 2025 I&amp;E YTD'!$J$95,'MAY 2025 I&amp;E YTD'!$K$95,'MAY 2025 I&amp;E YTD'!$L$95,'MAY 2025 I&amp;E YTD'!$M$95</definedName>
    <definedName name="QB_FORMULA_11" localSheetId="5" hidden="1">'MAY 2025 BVA'!$L$98,'MAY 2025 BVA'!$M$98,'MAY 2025 BVA'!$L$99,'MAY 2025 BVA'!$M$99,'MAY 2025 BVA'!$L$100,'MAY 2025 BVA'!$M$100,'MAY 2025 BVA'!$L$101,'MAY 2025 BVA'!$M$101,'MAY 2025 BVA'!$L$102,'MAY 2025 BVA'!$M$102,'MAY 2025 BVA'!$L$103,'MAY 2025 BVA'!$M$103,'MAY 2025 BVA'!$L$104,'MAY 2025 BVA'!$M$104,'MAY 2025 BVA'!$J$105,'MAY 2025 BVA'!$K$105</definedName>
    <definedName name="QB_FORMULA_11" localSheetId="3" hidden="1">'MAY 2025 General Ledger'!$Q$182,'MAY 2025 General Ledger'!$Q$183,'MAY 2025 General Ledger'!$P$184,'MAY 2025 General Ledger'!$Q$184,'MAY 2025 General Ledger'!$Q$187,'MAY 2025 General Ledger'!$Q$188,'MAY 2025 General Ledger'!$Q$189,'MAY 2025 General Ledger'!$Q$190,'MAY 2025 General Ledger'!$Q$191,'MAY 2025 General Ledger'!$P$192,'MAY 2025 General Ledger'!$Q$192,'MAY 2025 General Ledger'!$Q$194,'MAY 2025 General Ledger'!$P$195,'MAY 2025 General Ledger'!$Q$195,'MAY 2025 General Ledger'!$Q$197,'MAY 2025 General Ledger'!$P$198</definedName>
    <definedName name="QB_FORMULA_11" localSheetId="1" hidden="1">'MAY 2025 I&amp;E MTD'!$L$97,'MAY 2025 I&amp;E MTD'!$M$97,'MAY 2025 I&amp;E MTD'!$L$98,'MAY 2025 I&amp;E MTD'!$M$98,'MAY 2025 I&amp;E MTD'!$L$99,'MAY 2025 I&amp;E MTD'!$M$99,'MAY 2025 I&amp;E MTD'!$L$100,'MAY 2025 I&amp;E MTD'!$M$100,'MAY 2025 I&amp;E MTD'!$L$101,'MAY 2025 I&amp;E MTD'!$M$101,'MAY 2025 I&amp;E MTD'!$L$102,'MAY 2025 I&amp;E MTD'!$M$102,'MAY 2025 I&amp;E MTD'!$L$103,'MAY 2025 I&amp;E MTD'!$M$103,'MAY 2025 I&amp;E MTD'!$J$104,'MAY 2025 I&amp;E MTD'!$K$104</definedName>
    <definedName name="QB_FORMULA_11" localSheetId="2" hidden="1">'MAY 2025 I&amp;E YTD'!$L$98,'MAY 2025 I&amp;E YTD'!$M$98,'MAY 2025 I&amp;E YTD'!$L$99,'MAY 2025 I&amp;E YTD'!$M$99,'MAY 2025 I&amp;E YTD'!$L$100,'MAY 2025 I&amp;E YTD'!$M$100,'MAY 2025 I&amp;E YTD'!$L$101,'MAY 2025 I&amp;E YTD'!$M$101,'MAY 2025 I&amp;E YTD'!$L$102,'MAY 2025 I&amp;E YTD'!$M$102,'MAY 2025 I&amp;E YTD'!$L$103,'MAY 2025 I&amp;E YTD'!$M$103,'MAY 2025 I&amp;E YTD'!$L$104,'MAY 2025 I&amp;E YTD'!$M$104,'MAY 2025 I&amp;E YTD'!$J$105,'MAY 2025 I&amp;E YTD'!$K$105</definedName>
    <definedName name="QB_FORMULA_12" localSheetId="5" hidden="1">'MAY 2025 BVA'!$L$105,'MAY 2025 BVA'!$M$105,'MAY 2025 BVA'!$L$107,'MAY 2025 BVA'!$M$107,'MAY 2025 BVA'!$L$108,'MAY 2025 BVA'!$M$108,'MAY 2025 BVA'!$L$109,'MAY 2025 BVA'!$M$109,'MAY 2025 BVA'!$L$110,'MAY 2025 BVA'!$M$110,'MAY 2025 BVA'!$J$111,'MAY 2025 BVA'!$K$111,'MAY 2025 BVA'!$L$111,'MAY 2025 BVA'!$M$111,'MAY 2025 BVA'!$L$112,'MAY 2025 BVA'!$M$112</definedName>
    <definedName name="QB_FORMULA_12" localSheetId="3" hidden="1">'MAY 2025 General Ledger'!$Q$198,'MAY 2025 General Ledger'!$Q$200,'MAY 2025 General Ledger'!$P$201,'MAY 2025 General Ledger'!$Q$201,'MAY 2025 General Ledger'!$P$202,'MAY 2025 General Ledger'!$Q$202,'MAY 2025 General Ledger'!$Q$204,'MAY 2025 General Ledger'!$Q$205,'MAY 2025 General Ledger'!$Q$206,'MAY 2025 General Ledger'!$Q$207,'MAY 2025 General Ledger'!$Q$208,'MAY 2025 General Ledger'!$Q$209,'MAY 2025 General Ledger'!$Q$210,'MAY 2025 General Ledger'!$Q$211,'MAY 2025 General Ledger'!$Q$212,'MAY 2025 General Ledger'!$Q$213</definedName>
    <definedName name="QB_FORMULA_12" localSheetId="1" hidden="1">'MAY 2025 I&amp;E MTD'!$L$104,'MAY 2025 I&amp;E MTD'!$M$104,'MAY 2025 I&amp;E MTD'!$L$106,'MAY 2025 I&amp;E MTD'!$M$106,'MAY 2025 I&amp;E MTD'!$L$107,'MAY 2025 I&amp;E MTD'!$M$107,'MAY 2025 I&amp;E MTD'!$L$108,'MAY 2025 I&amp;E MTD'!$M$108,'MAY 2025 I&amp;E MTD'!$L$109,'MAY 2025 I&amp;E MTD'!$M$109,'MAY 2025 I&amp;E MTD'!$J$110,'MAY 2025 I&amp;E MTD'!$K$110,'MAY 2025 I&amp;E MTD'!$L$110,'MAY 2025 I&amp;E MTD'!$M$110,'MAY 2025 I&amp;E MTD'!$L$111,'MAY 2025 I&amp;E MTD'!$M$111</definedName>
    <definedName name="QB_FORMULA_12" localSheetId="2" hidden="1">'MAY 2025 I&amp;E YTD'!$L$105,'MAY 2025 I&amp;E YTD'!$M$105,'MAY 2025 I&amp;E YTD'!$L$107,'MAY 2025 I&amp;E YTD'!$M$107,'MAY 2025 I&amp;E YTD'!$L$108,'MAY 2025 I&amp;E YTD'!$M$108,'MAY 2025 I&amp;E YTD'!$L$109,'MAY 2025 I&amp;E YTD'!$M$109,'MAY 2025 I&amp;E YTD'!$L$110,'MAY 2025 I&amp;E YTD'!$M$110,'MAY 2025 I&amp;E YTD'!$J$111,'MAY 2025 I&amp;E YTD'!$K$111,'MAY 2025 I&amp;E YTD'!$L$111,'MAY 2025 I&amp;E YTD'!$M$111,'MAY 2025 I&amp;E YTD'!$L$112,'MAY 2025 I&amp;E YTD'!$M$112</definedName>
    <definedName name="QB_FORMULA_13" localSheetId="5" hidden="1">'MAY 2025 BVA'!$J$113,'MAY 2025 BVA'!$K$113,'MAY 2025 BVA'!$L$113,'MAY 2025 BVA'!$M$113,'MAY 2025 BVA'!$L$115,'MAY 2025 BVA'!$M$115,'MAY 2025 BVA'!$L$116,'MAY 2025 BVA'!$M$116,'MAY 2025 BVA'!$L$117,'MAY 2025 BVA'!$M$117,'MAY 2025 BVA'!$L$118,'MAY 2025 BVA'!$M$118,'MAY 2025 BVA'!$L$119,'MAY 2025 BVA'!$M$119,'MAY 2025 BVA'!$J$120,'MAY 2025 BVA'!$K$120</definedName>
    <definedName name="QB_FORMULA_13" localSheetId="3" hidden="1">'MAY 2025 General Ledger'!$Q$214,'MAY 2025 General Ledger'!$Q$215,'MAY 2025 General Ledger'!$Q$216,'MAY 2025 General Ledger'!$Q$217,'MAY 2025 General Ledger'!$P$218,'MAY 2025 General Ledger'!$Q$218,'MAY 2025 General Ledger'!$Q$220,'MAY 2025 General Ledger'!$Q$221,'MAY 2025 General Ledger'!$Q$222,'MAY 2025 General Ledger'!$Q$223,'MAY 2025 General Ledger'!$P$224,'MAY 2025 General Ledger'!$Q$224,'MAY 2025 General Ledger'!$Q$226,'MAY 2025 General Ledger'!$P$227,'MAY 2025 General Ledger'!$Q$227,'MAY 2025 General Ledger'!$Q$229</definedName>
    <definedName name="QB_FORMULA_13" localSheetId="1" hidden="1">'MAY 2025 I&amp;E MTD'!$J$112,'MAY 2025 I&amp;E MTD'!$K$112,'MAY 2025 I&amp;E MTD'!$L$112,'MAY 2025 I&amp;E MTD'!$M$112,'MAY 2025 I&amp;E MTD'!$L$114,'MAY 2025 I&amp;E MTD'!$M$114,'MAY 2025 I&amp;E MTD'!$L$115,'MAY 2025 I&amp;E MTD'!$M$115,'MAY 2025 I&amp;E MTD'!$L$116,'MAY 2025 I&amp;E MTD'!$M$116,'MAY 2025 I&amp;E MTD'!$L$117,'MAY 2025 I&amp;E MTD'!$M$117,'MAY 2025 I&amp;E MTD'!$L$118,'MAY 2025 I&amp;E MTD'!$M$118,'MAY 2025 I&amp;E MTD'!$J$119,'MAY 2025 I&amp;E MTD'!$K$119</definedName>
    <definedName name="QB_FORMULA_13" localSheetId="2" hidden="1">'MAY 2025 I&amp;E YTD'!$J$113,'MAY 2025 I&amp;E YTD'!$K$113,'MAY 2025 I&amp;E YTD'!$L$113,'MAY 2025 I&amp;E YTD'!$M$113,'MAY 2025 I&amp;E YTD'!$L$115,'MAY 2025 I&amp;E YTD'!$M$115,'MAY 2025 I&amp;E YTD'!$L$116,'MAY 2025 I&amp;E YTD'!$M$116,'MAY 2025 I&amp;E YTD'!$L$117,'MAY 2025 I&amp;E YTD'!$M$117,'MAY 2025 I&amp;E YTD'!$L$118,'MAY 2025 I&amp;E YTD'!$M$118,'MAY 2025 I&amp;E YTD'!$L$119,'MAY 2025 I&amp;E YTD'!$M$119,'MAY 2025 I&amp;E YTD'!$J$120,'MAY 2025 I&amp;E YTD'!$K$120</definedName>
    <definedName name="QB_FORMULA_14" localSheetId="5" hidden="1">'MAY 2025 BVA'!$L$120,'MAY 2025 BVA'!$M$120,'MAY 2025 BVA'!$L$122,'MAY 2025 BVA'!$M$122,'MAY 2025 BVA'!$L$125,'MAY 2025 BVA'!$M$125,'MAY 2025 BVA'!$L$126,'MAY 2025 BVA'!$M$126,'MAY 2025 BVA'!$J$127,'MAY 2025 BVA'!$K$127,'MAY 2025 BVA'!$L$127,'MAY 2025 BVA'!$M$127,'MAY 2025 BVA'!$L$129,'MAY 2025 BVA'!$M$129,'MAY 2025 BVA'!$L$130,'MAY 2025 BVA'!$M$130</definedName>
    <definedName name="QB_FORMULA_14" localSheetId="3" hidden="1">'MAY 2025 General Ledger'!$Q$230,'MAY 2025 General Ledger'!$Q$231,'MAY 2025 General Ledger'!$Q$232,'MAY 2025 General Ledger'!$Q$233,'MAY 2025 General Ledger'!$Q$234,'MAY 2025 General Ledger'!$Q$235,'MAY 2025 General Ledger'!$Q$236,'MAY 2025 General Ledger'!$P$237,'MAY 2025 General Ledger'!$Q$237,'MAY 2025 General Ledger'!$P$238,'MAY 2025 General Ledger'!$Q$238,'MAY 2025 General Ledger'!$Q$241,'MAY 2025 General Ledger'!$Q$242,'MAY 2025 General Ledger'!$Q$243,'MAY 2025 General Ledger'!$Q$244,'MAY 2025 General Ledger'!$Q$245</definedName>
    <definedName name="QB_FORMULA_14" localSheetId="1" hidden="1">'MAY 2025 I&amp;E MTD'!$L$119,'MAY 2025 I&amp;E MTD'!$M$119,'MAY 2025 I&amp;E MTD'!$L$121,'MAY 2025 I&amp;E MTD'!$M$121,'MAY 2025 I&amp;E MTD'!$L$124,'MAY 2025 I&amp;E MTD'!$M$124,'MAY 2025 I&amp;E MTD'!$L$125,'MAY 2025 I&amp;E MTD'!$M$125,'MAY 2025 I&amp;E MTD'!$J$126,'MAY 2025 I&amp;E MTD'!$K$126,'MAY 2025 I&amp;E MTD'!$L$126,'MAY 2025 I&amp;E MTD'!$M$126,'MAY 2025 I&amp;E MTD'!$L$128,'MAY 2025 I&amp;E MTD'!$M$128,'MAY 2025 I&amp;E MTD'!$L$129,'MAY 2025 I&amp;E MTD'!$M$129</definedName>
    <definedName name="QB_FORMULA_14" localSheetId="2" hidden="1">'MAY 2025 I&amp;E YTD'!$L$120,'MAY 2025 I&amp;E YTD'!$M$120,'MAY 2025 I&amp;E YTD'!$L$122,'MAY 2025 I&amp;E YTD'!$M$122,'MAY 2025 I&amp;E YTD'!$L$125,'MAY 2025 I&amp;E YTD'!$M$125,'MAY 2025 I&amp;E YTD'!$L$126,'MAY 2025 I&amp;E YTD'!$M$126,'MAY 2025 I&amp;E YTD'!$J$127,'MAY 2025 I&amp;E YTD'!$K$127,'MAY 2025 I&amp;E YTD'!$L$127,'MAY 2025 I&amp;E YTD'!$M$127,'MAY 2025 I&amp;E YTD'!$L$129,'MAY 2025 I&amp;E YTD'!$M$129,'MAY 2025 I&amp;E YTD'!$L$130,'MAY 2025 I&amp;E YTD'!$M$130</definedName>
    <definedName name="QB_FORMULA_15" localSheetId="5" hidden="1">'MAY 2025 BVA'!$J$131,'MAY 2025 BVA'!$K$131,'MAY 2025 BVA'!$L$131,'MAY 2025 BVA'!$M$131,'MAY 2025 BVA'!$L$133,'MAY 2025 BVA'!$M$133,'MAY 2025 BVA'!$L$134,'MAY 2025 BVA'!$M$134,'MAY 2025 BVA'!$J$135,'MAY 2025 BVA'!$K$135,'MAY 2025 BVA'!$L$135,'MAY 2025 BVA'!$M$135,'MAY 2025 BVA'!$L$136,'MAY 2025 BVA'!$M$136,'MAY 2025 BVA'!$J$137,'MAY 2025 BVA'!$K$137</definedName>
    <definedName name="QB_FORMULA_15" localSheetId="3" hidden="1">'MAY 2025 General Ledger'!$Q$246,'MAY 2025 General Ledger'!$P$247,'MAY 2025 General Ledger'!$Q$247,'MAY 2025 General Ledger'!$Q$249,'MAY 2025 General Ledger'!$Q$250,'MAY 2025 General Ledger'!$Q$251,'MAY 2025 General Ledger'!$Q$252,'MAY 2025 General Ledger'!$Q$253,'MAY 2025 General Ledger'!$P$254,'MAY 2025 General Ledger'!$Q$254,'MAY 2025 General Ledger'!$Q$256,'MAY 2025 General Ledger'!$Q$257,'MAY 2025 General Ledger'!$Q$258,'MAY 2025 General Ledger'!$Q$259,'MAY 2025 General Ledger'!$P$260,'MAY 2025 General Ledger'!$Q$260</definedName>
    <definedName name="QB_FORMULA_15" localSheetId="1" hidden="1">'MAY 2025 I&amp;E MTD'!$J$130,'MAY 2025 I&amp;E MTD'!$K$130,'MAY 2025 I&amp;E MTD'!$L$130,'MAY 2025 I&amp;E MTD'!$M$130,'MAY 2025 I&amp;E MTD'!$L$132,'MAY 2025 I&amp;E MTD'!$M$132,'MAY 2025 I&amp;E MTD'!$L$133,'MAY 2025 I&amp;E MTD'!$M$133,'MAY 2025 I&amp;E MTD'!$J$134,'MAY 2025 I&amp;E MTD'!$K$134,'MAY 2025 I&amp;E MTD'!$L$134,'MAY 2025 I&amp;E MTD'!$M$134,'MAY 2025 I&amp;E MTD'!$L$135,'MAY 2025 I&amp;E MTD'!$M$135,'MAY 2025 I&amp;E MTD'!$J$136,'MAY 2025 I&amp;E MTD'!$K$136</definedName>
    <definedName name="QB_FORMULA_15" localSheetId="2" hidden="1">'MAY 2025 I&amp;E YTD'!$J$131,'MAY 2025 I&amp;E YTD'!$K$131,'MAY 2025 I&amp;E YTD'!$L$131,'MAY 2025 I&amp;E YTD'!$M$131,'MAY 2025 I&amp;E YTD'!$L$133,'MAY 2025 I&amp;E YTD'!$M$133,'MAY 2025 I&amp;E YTD'!$L$134,'MAY 2025 I&amp;E YTD'!$M$134,'MAY 2025 I&amp;E YTD'!$J$135,'MAY 2025 I&amp;E YTD'!$K$135,'MAY 2025 I&amp;E YTD'!$L$135,'MAY 2025 I&amp;E YTD'!$M$135,'MAY 2025 I&amp;E YTD'!$L$136,'MAY 2025 I&amp;E YTD'!$M$136,'MAY 2025 I&amp;E YTD'!$J$137,'MAY 2025 I&amp;E YTD'!$K$137</definedName>
    <definedName name="QB_FORMULA_16" localSheetId="5" hidden="1">'MAY 2025 BVA'!$L$137,'MAY 2025 BVA'!$M$137,'MAY 2025 BVA'!$L$138,'MAY 2025 BVA'!$M$138,'MAY 2025 BVA'!$L$140,'MAY 2025 BVA'!$M$140,'MAY 2025 BVA'!$L$141,'MAY 2025 BVA'!$M$141,'MAY 2025 BVA'!$L$142,'MAY 2025 BVA'!$M$142,'MAY 2025 BVA'!$L$143,'MAY 2025 BVA'!$M$143,'MAY 2025 BVA'!$L$144,'MAY 2025 BVA'!$M$144,'MAY 2025 BVA'!$L$145,'MAY 2025 BVA'!$M$145</definedName>
    <definedName name="QB_FORMULA_16" localSheetId="3" hidden="1">'MAY 2025 General Ledger'!$Q$262,'MAY 2025 General Ledger'!$Q$263,'MAY 2025 General Ledger'!$Q$264,'MAY 2025 General Ledger'!$Q$265,'MAY 2025 General Ledger'!$Q$266,'MAY 2025 General Ledger'!$P$267,'MAY 2025 General Ledger'!$Q$267,'MAY 2025 General Ledger'!$Q$269,'MAY 2025 General Ledger'!$Q$270,'MAY 2025 General Ledger'!$P$271,'MAY 2025 General Ledger'!$Q$271,'MAY 2025 General Ledger'!$P$272,'MAY 2025 General Ledger'!$Q$272,'MAY 2025 General Ledger'!$Q$275,'MAY 2025 General Ledger'!$Q$276,'MAY 2025 General Ledger'!$Q$277</definedName>
    <definedName name="QB_FORMULA_16" localSheetId="1" hidden="1">'MAY 2025 I&amp;E MTD'!$L$136,'MAY 2025 I&amp;E MTD'!$M$136,'MAY 2025 I&amp;E MTD'!$L$137,'MAY 2025 I&amp;E MTD'!$M$137,'MAY 2025 I&amp;E MTD'!$L$139,'MAY 2025 I&amp;E MTD'!$M$139,'MAY 2025 I&amp;E MTD'!$L$140,'MAY 2025 I&amp;E MTD'!$M$140,'MAY 2025 I&amp;E MTD'!$L$141,'MAY 2025 I&amp;E MTD'!$M$141,'MAY 2025 I&amp;E MTD'!$L$142,'MAY 2025 I&amp;E MTD'!$M$142,'MAY 2025 I&amp;E MTD'!$L$143,'MAY 2025 I&amp;E MTD'!$M$143,'MAY 2025 I&amp;E MTD'!$L$144,'MAY 2025 I&amp;E MTD'!$M$144</definedName>
    <definedName name="QB_FORMULA_16" localSheetId="2" hidden="1">'MAY 2025 I&amp;E YTD'!$L$137,'MAY 2025 I&amp;E YTD'!$M$137,'MAY 2025 I&amp;E YTD'!$L$138,'MAY 2025 I&amp;E YTD'!$M$138,'MAY 2025 I&amp;E YTD'!$L$140,'MAY 2025 I&amp;E YTD'!$M$140,'MAY 2025 I&amp;E YTD'!$L$141,'MAY 2025 I&amp;E YTD'!$M$141,'MAY 2025 I&amp;E YTD'!$L$142,'MAY 2025 I&amp;E YTD'!$M$142,'MAY 2025 I&amp;E YTD'!$L$143,'MAY 2025 I&amp;E YTD'!$M$143,'MAY 2025 I&amp;E YTD'!$L$144,'MAY 2025 I&amp;E YTD'!$M$144,'MAY 2025 I&amp;E YTD'!$L$145,'MAY 2025 I&amp;E YTD'!$M$145</definedName>
    <definedName name="QB_FORMULA_17" localSheetId="5" hidden="1">'MAY 2025 BVA'!$J$146,'MAY 2025 BVA'!$K$146,'MAY 2025 BVA'!$L$146,'MAY 2025 BVA'!$M$146,'MAY 2025 BVA'!$L$149,'MAY 2025 BVA'!$M$149,'MAY 2025 BVA'!$L$150,'MAY 2025 BVA'!$M$150,'MAY 2025 BVA'!$L$151,'MAY 2025 BVA'!$M$151,'MAY 2025 BVA'!$L$152,'MAY 2025 BVA'!$M$152,'MAY 2025 BVA'!$J$153,'MAY 2025 BVA'!$K$153,'MAY 2025 BVA'!$L$153,'MAY 2025 BVA'!$M$153</definedName>
    <definedName name="QB_FORMULA_17" localSheetId="3" hidden="1">'MAY 2025 General Ledger'!$Q$278,'MAY 2025 General Ledger'!$Q$279,'MAY 2025 General Ledger'!$P$280,'MAY 2025 General Ledger'!$Q$280,'MAY 2025 General Ledger'!$Q$282,'MAY 2025 General Ledger'!$Q$283,'MAY 2025 General Ledger'!$Q$284,'MAY 2025 General Ledger'!$Q$285,'MAY 2025 General Ledger'!$Q$286,'MAY 2025 General Ledger'!$Q$287,'MAY 2025 General Ledger'!$Q$288,'MAY 2025 General Ledger'!$Q$289,'MAY 2025 General Ledger'!$Q$290,'MAY 2025 General Ledger'!$Q$291,'MAY 2025 General Ledger'!$Q$292,'MAY 2025 General Ledger'!$P$293</definedName>
    <definedName name="QB_FORMULA_17" localSheetId="1" hidden="1">'MAY 2025 I&amp;E MTD'!$J$145,'MAY 2025 I&amp;E MTD'!$K$145,'MAY 2025 I&amp;E MTD'!$L$145,'MAY 2025 I&amp;E MTD'!$M$145,'MAY 2025 I&amp;E MTD'!$L$148,'MAY 2025 I&amp;E MTD'!$M$148,'MAY 2025 I&amp;E MTD'!$L$149,'MAY 2025 I&amp;E MTD'!$M$149,'MAY 2025 I&amp;E MTD'!$L$150,'MAY 2025 I&amp;E MTD'!$M$150,'MAY 2025 I&amp;E MTD'!$L$151,'MAY 2025 I&amp;E MTD'!$M$151,'MAY 2025 I&amp;E MTD'!$J$152,'MAY 2025 I&amp;E MTD'!$K$152,'MAY 2025 I&amp;E MTD'!$L$152,'MAY 2025 I&amp;E MTD'!$M$152</definedName>
    <definedName name="QB_FORMULA_17" localSheetId="2" hidden="1">'MAY 2025 I&amp;E YTD'!$J$146,'MAY 2025 I&amp;E YTD'!$K$146,'MAY 2025 I&amp;E YTD'!$L$146,'MAY 2025 I&amp;E YTD'!$M$146,'MAY 2025 I&amp;E YTD'!$L$149,'MAY 2025 I&amp;E YTD'!$M$149,'MAY 2025 I&amp;E YTD'!$L$150,'MAY 2025 I&amp;E YTD'!$M$150,'MAY 2025 I&amp;E YTD'!$L$151,'MAY 2025 I&amp;E YTD'!$M$151,'MAY 2025 I&amp;E YTD'!$L$152,'MAY 2025 I&amp;E YTD'!$M$152,'MAY 2025 I&amp;E YTD'!$J$153,'MAY 2025 I&amp;E YTD'!$K$153,'MAY 2025 I&amp;E YTD'!$L$153,'MAY 2025 I&amp;E YTD'!$M$153</definedName>
    <definedName name="QB_FORMULA_18" localSheetId="5" hidden="1">'MAY 2025 BVA'!$L$154,'MAY 2025 BVA'!$M$154,'MAY 2025 BVA'!$L$155,'MAY 2025 BVA'!$M$155,'MAY 2025 BVA'!$L$156,'MAY 2025 BVA'!$M$156,'MAY 2025 BVA'!$J$157,'MAY 2025 BVA'!$K$157,'MAY 2025 BVA'!$L$157,'MAY 2025 BVA'!$M$157,'MAY 2025 BVA'!$L$158,'MAY 2025 BVA'!$M$158,'MAY 2025 BVA'!$L$159,'MAY 2025 BVA'!$M$159,'MAY 2025 BVA'!$J$160,'MAY 2025 BVA'!$K$160</definedName>
    <definedName name="QB_FORMULA_18" localSheetId="3" hidden="1">'MAY 2025 General Ledger'!$Q$293,'MAY 2025 General Ledger'!$Q$295,'MAY 2025 General Ledger'!$Q$296,'MAY 2025 General Ledger'!$Q$297,'MAY 2025 General Ledger'!$Q$298,'MAY 2025 General Ledger'!$Q$299,'MAY 2025 General Ledger'!$Q$300,'MAY 2025 General Ledger'!$Q$301,'MAY 2025 General Ledger'!$Q$302,'MAY 2025 General Ledger'!$Q$303,'MAY 2025 General Ledger'!$Q$304,'MAY 2025 General Ledger'!$Q$305,'MAY 2025 General Ledger'!$P$306,'MAY 2025 General Ledger'!$Q$306,'MAY 2025 General Ledger'!$P$307,'MAY 2025 General Ledger'!$Q$307</definedName>
    <definedName name="QB_FORMULA_18" localSheetId="1" hidden="1">'MAY 2025 I&amp;E MTD'!$L$153,'MAY 2025 I&amp;E MTD'!$M$153,'MAY 2025 I&amp;E MTD'!$L$154,'MAY 2025 I&amp;E MTD'!$M$154,'MAY 2025 I&amp;E MTD'!$L$155,'MAY 2025 I&amp;E MTD'!$M$155,'MAY 2025 I&amp;E MTD'!$J$156,'MAY 2025 I&amp;E MTD'!$K$156,'MAY 2025 I&amp;E MTD'!$L$156,'MAY 2025 I&amp;E MTD'!$M$156,'MAY 2025 I&amp;E MTD'!$L$157,'MAY 2025 I&amp;E MTD'!$M$157,'MAY 2025 I&amp;E MTD'!$L$158,'MAY 2025 I&amp;E MTD'!$M$158,'MAY 2025 I&amp;E MTD'!$J$159,'MAY 2025 I&amp;E MTD'!$K$159</definedName>
    <definedName name="QB_FORMULA_18" localSheetId="2" hidden="1">'MAY 2025 I&amp;E YTD'!$L$154,'MAY 2025 I&amp;E YTD'!$M$154,'MAY 2025 I&amp;E YTD'!$L$155,'MAY 2025 I&amp;E YTD'!$M$155,'MAY 2025 I&amp;E YTD'!$L$156,'MAY 2025 I&amp;E YTD'!$M$156,'MAY 2025 I&amp;E YTD'!$J$157,'MAY 2025 I&amp;E YTD'!$K$157,'MAY 2025 I&amp;E YTD'!$L$157,'MAY 2025 I&amp;E YTD'!$M$157,'MAY 2025 I&amp;E YTD'!$L$158,'MAY 2025 I&amp;E YTD'!$M$158,'MAY 2025 I&amp;E YTD'!$L$159,'MAY 2025 I&amp;E YTD'!$M$159,'MAY 2025 I&amp;E YTD'!$J$160,'MAY 2025 I&amp;E YTD'!$K$160</definedName>
    <definedName name="QB_FORMULA_19" localSheetId="5" hidden="1">'MAY 2025 BVA'!$L$160,'MAY 2025 BVA'!$M$160,'MAY 2025 BVA'!$L$161,'MAY 2025 BVA'!$M$161,'MAY 2025 BVA'!$J$162,'MAY 2025 BVA'!$K$162,'MAY 2025 BVA'!$L$162,'MAY 2025 BVA'!$M$162,'MAY 2025 BVA'!$L$164,'MAY 2025 BVA'!$M$164,'MAY 2025 BVA'!$L$165,'MAY 2025 BVA'!$M$165,'MAY 2025 BVA'!$L$166,'MAY 2025 BVA'!$M$166,'MAY 2025 BVA'!$J$167,'MAY 2025 BVA'!$K$167</definedName>
    <definedName name="QB_FORMULA_19" localSheetId="3" hidden="1">'MAY 2025 General Ledger'!$P$308,'MAY 2025 General Ledger'!$Q$308,'MAY 2025 General Ledger'!$Q$311,'MAY 2025 General Ledger'!$P$312,'MAY 2025 General Ledger'!$Q$312,'MAY 2025 General Ledger'!$P$313,'MAY 2025 General Ledger'!$Q$313,'MAY 2025 General Ledger'!$Q$316,'MAY 2025 General Ledger'!$P$317,'MAY 2025 General Ledger'!$Q$317,'MAY 2025 General Ledger'!$Q$321,'MAY 2025 General Ledger'!$Q$322,'MAY 2025 General Ledger'!$Q$323,'MAY 2025 General Ledger'!$Q$324,'MAY 2025 General Ledger'!$P$325,'MAY 2025 General Ledger'!$Q$325</definedName>
    <definedName name="QB_FORMULA_19" localSheetId="1" hidden="1">'MAY 2025 I&amp;E MTD'!$L$159,'MAY 2025 I&amp;E MTD'!$M$159,'MAY 2025 I&amp;E MTD'!$L$160,'MAY 2025 I&amp;E MTD'!$M$160,'MAY 2025 I&amp;E MTD'!$J$161,'MAY 2025 I&amp;E MTD'!$K$161,'MAY 2025 I&amp;E MTD'!$L$161,'MAY 2025 I&amp;E MTD'!$M$161,'MAY 2025 I&amp;E MTD'!$L$163,'MAY 2025 I&amp;E MTD'!$M$163,'MAY 2025 I&amp;E MTD'!$L$164,'MAY 2025 I&amp;E MTD'!$M$164,'MAY 2025 I&amp;E MTD'!$L$165,'MAY 2025 I&amp;E MTD'!$M$165,'MAY 2025 I&amp;E MTD'!$J$166,'MAY 2025 I&amp;E MTD'!$K$166</definedName>
    <definedName name="QB_FORMULA_19" localSheetId="2" hidden="1">'MAY 2025 I&amp;E YTD'!$L$160,'MAY 2025 I&amp;E YTD'!$M$160,'MAY 2025 I&amp;E YTD'!$L$161,'MAY 2025 I&amp;E YTD'!$M$161,'MAY 2025 I&amp;E YTD'!$J$162,'MAY 2025 I&amp;E YTD'!$K$162,'MAY 2025 I&amp;E YTD'!$L$162,'MAY 2025 I&amp;E YTD'!$M$162,'MAY 2025 I&amp;E YTD'!$L$164,'MAY 2025 I&amp;E YTD'!$M$164,'MAY 2025 I&amp;E YTD'!$L$165,'MAY 2025 I&amp;E YTD'!$M$165,'MAY 2025 I&amp;E YTD'!$L$166,'MAY 2025 I&amp;E YTD'!$M$166,'MAY 2025 I&amp;E YTD'!$J$167,'MAY 2025 I&amp;E YTD'!$K$167</definedName>
    <definedName name="QB_FORMULA_2" localSheetId="5" hidden="1">'MAY 2025 BVA'!$L$23,'MAY 2025 BVA'!$M$23,'MAY 2025 BVA'!$L$24,'MAY 2025 BVA'!$M$24,'MAY 2025 BVA'!$L$25,'MAY 2025 BVA'!$M$25,'MAY 2025 BVA'!$L$26,'MAY 2025 BVA'!$M$26,'MAY 2025 BVA'!$L$27,'MAY 2025 BVA'!$M$27,'MAY 2025 BVA'!$L$28,'MAY 2025 BVA'!$M$28,'MAY 2025 BVA'!$J$29,'MAY 2025 BVA'!$K$29,'MAY 2025 BVA'!$L$29,'MAY 2025 BVA'!$M$29</definedName>
    <definedName name="QB_FORMULA_2" localSheetId="3" hidden="1">'MAY 2025 General Ledger'!$P$36,'MAY 2025 General Ledger'!$Q$36,'MAY 2025 General Ledger'!$Q$38,'MAY 2025 General Ledger'!$Q$39,'MAY 2025 General Ledger'!$Q$40,'MAY 2025 General Ledger'!$P$41,'MAY 2025 General Ledger'!$Q$41,'MAY 2025 General Ledger'!$Q$43,'MAY 2025 General Ledger'!$P$44,'MAY 2025 General Ledger'!$Q$44,'MAY 2025 General Ledger'!$Q$46,'MAY 2025 General Ledger'!$P$47,'MAY 2025 General Ledger'!$Q$47,'MAY 2025 General Ledger'!$Q$49,'MAY 2025 General Ledger'!$P$50,'MAY 2025 General Ledger'!$Q$50</definedName>
    <definedName name="QB_FORMULA_2" localSheetId="1" hidden="1">'MAY 2025 I&amp;E MTD'!$L$23,'MAY 2025 I&amp;E MTD'!$M$23,'MAY 2025 I&amp;E MTD'!$L$24,'MAY 2025 I&amp;E MTD'!$M$24,'MAY 2025 I&amp;E MTD'!$L$25,'MAY 2025 I&amp;E MTD'!$M$25,'MAY 2025 I&amp;E MTD'!$L$26,'MAY 2025 I&amp;E MTD'!$M$26,'MAY 2025 I&amp;E MTD'!$L$27,'MAY 2025 I&amp;E MTD'!$M$27,'MAY 2025 I&amp;E MTD'!$L$28,'MAY 2025 I&amp;E MTD'!$M$28,'MAY 2025 I&amp;E MTD'!$J$29,'MAY 2025 I&amp;E MTD'!$K$29,'MAY 2025 I&amp;E MTD'!$L$29,'MAY 2025 I&amp;E MTD'!$M$29</definedName>
    <definedName name="QB_FORMULA_2" localSheetId="2" hidden="1">'MAY 2025 I&amp;E YTD'!$L$23,'MAY 2025 I&amp;E YTD'!$M$23,'MAY 2025 I&amp;E YTD'!$L$24,'MAY 2025 I&amp;E YTD'!$M$24,'MAY 2025 I&amp;E YTD'!$L$25,'MAY 2025 I&amp;E YTD'!$M$25,'MAY 2025 I&amp;E YTD'!$L$26,'MAY 2025 I&amp;E YTD'!$M$26,'MAY 2025 I&amp;E YTD'!$L$27,'MAY 2025 I&amp;E YTD'!$M$27,'MAY 2025 I&amp;E YTD'!$L$28,'MAY 2025 I&amp;E YTD'!$M$28,'MAY 2025 I&amp;E YTD'!$J$29,'MAY 2025 I&amp;E YTD'!$K$29,'MAY 2025 I&amp;E YTD'!$L$29,'MAY 2025 I&amp;E YTD'!$M$29</definedName>
    <definedName name="QB_FORMULA_20" localSheetId="5" hidden="1">'MAY 2025 BVA'!$L$167,'MAY 2025 BVA'!$M$167,'MAY 2025 BVA'!$L$169,'MAY 2025 BVA'!$M$169,'MAY 2025 BVA'!$L$170,'MAY 2025 BVA'!$M$170,'MAY 2025 BVA'!$L$171,'MAY 2025 BVA'!$M$171,'MAY 2025 BVA'!$L$172,'MAY 2025 BVA'!$M$172,'MAY 2025 BVA'!$L$173,'MAY 2025 BVA'!$M$173,'MAY 2025 BVA'!$L$174,'MAY 2025 BVA'!$M$174,'MAY 2025 BVA'!$J$175,'MAY 2025 BVA'!$K$175</definedName>
    <definedName name="QB_FORMULA_20" localSheetId="3" hidden="1">'MAY 2025 General Ledger'!$Q$327,'MAY 2025 General Ledger'!$Q$328,'MAY 2025 General Ledger'!$Q$329,'MAY 2025 General Ledger'!$Q$330,'MAY 2025 General Ledger'!$Q$331,'MAY 2025 General Ledger'!$Q$332,'MAY 2025 General Ledger'!$Q$333,'MAY 2025 General Ledger'!$Q$334,'MAY 2025 General Ledger'!$Q$335,'MAY 2025 General Ledger'!$Q$336,'MAY 2025 General Ledger'!$Q$337,'MAY 2025 General Ledger'!$P$338,'MAY 2025 General Ledger'!$Q$338,'MAY 2025 General Ledger'!$P$339,'MAY 2025 General Ledger'!$Q$339,'MAY 2025 General Ledger'!$P$340</definedName>
    <definedName name="QB_FORMULA_20" localSheetId="1" hidden="1">'MAY 2025 I&amp;E MTD'!$L$166,'MAY 2025 I&amp;E MTD'!$M$166,'MAY 2025 I&amp;E MTD'!$L$168,'MAY 2025 I&amp;E MTD'!$M$168,'MAY 2025 I&amp;E MTD'!$L$169,'MAY 2025 I&amp;E MTD'!$M$169,'MAY 2025 I&amp;E MTD'!$L$170,'MAY 2025 I&amp;E MTD'!$M$170,'MAY 2025 I&amp;E MTD'!$L$171,'MAY 2025 I&amp;E MTD'!$M$171,'MAY 2025 I&amp;E MTD'!$L$172,'MAY 2025 I&amp;E MTD'!$M$172,'MAY 2025 I&amp;E MTD'!$L$173,'MAY 2025 I&amp;E MTD'!$M$173,'MAY 2025 I&amp;E MTD'!$J$174,'MAY 2025 I&amp;E MTD'!$K$174</definedName>
    <definedName name="QB_FORMULA_20" localSheetId="2" hidden="1">'MAY 2025 I&amp;E YTD'!$L$167,'MAY 2025 I&amp;E YTD'!$M$167,'MAY 2025 I&amp;E YTD'!$L$169,'MAY 2025 I&amp;E YTD'!$M$169,'MAY 2025 I&amp;E YTD'!$L$170,'MAY 2025 I&amp;E YTD'!$M$170,'MAY 2025 I&amp;E YTD'!$L$171,'MAY 2025 I&amp;E YTD'!$M$171,'MAY 2025 I&amp;E YTD'!$L$172,'MAY 2025 I&amp;E YTD'!$M$172,'MAY 2025 I&amp;E YTD'!$L$173,'MAY 2025 I&amp;E YTD'!$M$173,'MAY 2025 I&amp;E YTD'!$L$174,'MAY 2025 I&amp;E YTD'!$M$174,'MAY 2025 I&amp;E YTD'!$J$175,'MAY 2025 I&amp;E YTD'!$K$175</definedName>
    <definedName name="QB_FORMULA_21" localSheetId="5" hidden="1">'MAY 2025 BVA'!$L$175,'MAY 2025 BVA'!$M$175,'MAY 2025 BVA'!$L$177,'MAY 2025 BVA'!$M$177,'MAY 2025 BVA'!$L$178,'MAY 2025 BVA'!$M$178,'MAY 2025 BVA'!$L$179,'MAY 2025 BVA'!$M$179,'MAY 2025 BVA'!$L$181,'MAY 2025 BVA'!$M$181,'MAY 2025 BVA'!$L$182,'MAY 2025 BVA'!$M$182,'MAY 2025 BVA'!$L$183,'MAY 2025 BVA'!$M$183,'MAY 2025 BVA'!$L$184,'MAY 2025 BVA'!$M$184</definedName>
    <definedName name="QB_FORMULA_21" localSheetId="3" hidden="1">'MAY 2025 General Ledger'!$Q$340,'MAY 2025 General Ledger'!$Q$342,'MAY 2025 General Ledger'!$P$343,'MAY 2025 General Ledger'!$Q$343,'MAY 2025 General Ledger'!$Q$346,'MAY 2025 General Ledger'!$Q$347,'MAY 2025 General Ledger'!$Q$348,'MAY 2025 General Ledger'!$Q$349,'MAY 2025 General Ledger'!$Q$350,'MAY 2025 General Ledger'!$Q$351,'MAY 2025 General Ledger'!$Q$352,'MAY 2025 General Ledger'!$Q$353,'MAY 2025 General Ledger'!$Q$354,'MAY 2025 General Ledger'!$Q$355,'MAY 2025 General Ledger'!$Q$356,'MAY 2025 General Ledger'!$Q$357</definedName>
    <definedName name="QB_FORMULA_21" localSheetId="1" hidden="1">'MAY 2025 I&amp;E MTD'!$L$174,'MAY 2025 I&amp;E MTD'!$M$174,'MAY 2025 I&amp;E MTD'!$L$176,'MAY 2025 I&amp;E MTD'!$M$176,'MAY 2025 I&amp;E MTD'!$L$177,'MAY 2025 I&amp;E MTD'!$M$177,'MAY 2025 I&amp;E MTD'!$L$178,'MAY 2025 I&amp;E MTD'!$M$178,'MAY 2025 I&amp;E MTD'!$L$180,'MAY 2025 I&amp;E MTD'!$M$180,'MAY 2025 I&amp;E MTD'!$L$181,'MAY 2025 I&amp;E MTD'!$M$181,'MAY 2025 I&amp;E MTD'!$L$182,'MAY 2025 I&amp;E MTD'!$M$182,'MAY 2025 I&amp;E MTD'!$L$183,'MAY 2025 I&amp;E MTD'!$M$183</definedName>
    <definedName name="QB_FORMULA_21" localSheetId="2" hidden="1">'MAY 2025 I&amp;E YTD'!$L$175,'MAY 2025 I&amp;E YTD'!$M$175,'MAY 2025 I&amp;E YTD'!$L$177,'MAY 2025 I&amp;E YTD'!$M$177,'MAY 2025 I&amp;E YTD'!$L$178,'MAY 2025 I&amp;E YTD'!$M$178,'MAY 2025 I&amp;E YTD'!$L$179,'MAY 2025 I&amp;E YTD'!$M$179,'MAY 2025 I&amp;E YTD'!$L$181,'MAY 2025 I&amp;E YTD'!$M$181,'MAY 2025 I&amp;E YTD'!$L$182,'MAY 2025 I&amp;E YTD'!$M$182,'MAY 2025 I&amp;E YTD'!$L$183,'MAY 2025 I&amp;E YTD'!$M$183,'MAY 2025 I&amp;E YTD'!$L$184,'MAY 2025 I&amp;E YTD'!$M$184</definedName>
    <definedName name="QB_FORMULA_22" localSheetId="5" hidden="1">'MAY 2025 BVA'!$L$185,'MAY 2025 BVA'!$M$185,'MAY 2025 BVA'!$L$186,'MAY 2025 BVA'!$M$186,'MAY 2025 BVA'!$L$187,'MAY 2025 BVA'!$M$187,'MAY 2025 BVA'!$L$188,'MAY 2025 BVA'!$M$188,'MAY 2025 BVA'!$L$189,'MAY 2025 BVA'!$M$189,'MAY 2025 BVA'!$L$190,'MAY 2025 BVA'!$M$190,'MAY 2025 BVA'!$J$191,'MAY 2025 BVA'!$K$191,'MAY 2025 BVA'!$L$191,'MAY 2025 BVA'!$M$191</definedName>
    <definedName name="QB_FORMULA_22" localSheetId="3" hidden="1">'MAY 2025 General Ledger'!$Q$358,'MAY 2025 General Ledger'!$P$359,'MAY 2025 General Ledger'!$Q$359,'MAY 2025 General Ledger'!$Q$361,'MAY 2025 General Ledger'!$Q$362,'MAY 2025 General Ledger'!$Q$363,'MAY 2025 General Ledger'!$Q$364,'MAY 2025 General Ledger'!$Q$365,'MAY 2025 General Ledger'!$Q$366,'MAY 2025 General Ledger'!$Q$367,'MAY 2025 General Ledger'!$Q$368,'MAY 2025 General Ledger'!$Q$369,'MAY 2025 General Ledger'!$Q$370,'MAY 2025 General Ledger'!$P$371,'MAY 2025 General Ledger'!$Q$371,'MAY 2025 General Ledger'!$Q$373</definedName>
    <definedName name="QB_FORMULA_22" localSheetId="1" hidden="1">'MAY 2025 I&amp;E MTD'!$L$184,'MAY 2025 I&amp;E MTD'!$M$184,'MAY 2025 I&amp;E MTD'!$L$185,'MAY 2025 I&amp;E MTD'!$M$185,'MAY 2025 I&amp;E MTD'!$L$186,'MAY 2025 I&amp;E MTD'!$M$186,'MAY 2025 I&amp;E MTD'!$L$187,'MAY 2025 I&amp;E MTD'!$M$187,'MAY 2025 I&amp;E MTD'!$L$188,'MAY 2025 I&amp;E MTD'!$M$188,'MAY 2025 I&amp;E MTD'!$L$189,'MAY 2025 I&amp;E MTD'!$M$189,'MAY 2025 I&amp;E MTD'!$J$190,'MAY 2025 I&amp;E MTD'!$K$190,'MAY 2025 I&amp;E MTD'!$L$190,'MAY 2025 I&amp;E MTD'!$M$190</definedName>
    <definedName name="QB_FORMULA_22" localSheetId="2" hidden="1">'MAY 2025 I&amp;E YTD'!$L$185,'MAY 2025 I&amp;E YTD'!$M$185,'MAY 2025 I&amp;E YTD'!$L$186,'MAY 2025 I&amp;E YTD'!$M$186,'MAY 2025 I&amp;E YTD'!$L$187,'MAY 2025 I&amp;E YTD'!$M$187,'MAY 2025 I&amp;E YTD'!$L$188,'MAY 2025 I&amp;E YTD'!$M$188,'MAY 2025 I&amp;E YTD'!$L$189,'MAY 2025 I&amp;E YTD'!$M$189,'MAY 2025 I&amp;E YTD'!$L$190,'MAY 2025 I&amp;E YTD'!$M$190,'MAY 2025 I&amp;E YTD'!$J$191,'MAY 2025 I&amp;E YTD'!$K$191,'MAY 2025 I&amp;E YTD'!$L$191,'MAY 2025 I&amp;E YTD'!$M$191</definedName>
    <definedName name="QB_FORMULA_23" localSheetId="5" hidden="1">'MAY 2025 BVA'!$L$193,'MAY 2025 BVA'!$M$193,'MAY 2025 BVA'!$L$194,'MAY 2025 BVA'!$M$194,'MAY 2025 BVA'!$L$195,'MAY 2025 BVA'!$M$195,'MAY 2025 BVA'!$L$196,'MAY 2025 BVA'!$M$196,'MAY 2025 BVA'!$L$197,'MAY 2025 BVA'!$M$197,'MAY 2025 BVA'!$L$198,'MAY 2025 BVA'!$M$198,'MAY 2025 BVA'!$L$199,'MAY 2025 BVA'!$M$199,'MAY 2025 BVA'!$L$200,'MAY 2025 BVA'!$M$200</definedName>
    <definedName name="QB_FORMULA_23" localSheetId="3" hidden="1">'MAY 2025 General Ledger'!$P$374,'MAY 2025 General Ledger'!$Q$374,'MAY 2025 General Ledger'!$Q$376,'MAY 2025 General Ledger'!$P$377,'MAY 2025 General Ledger'!$Q$377,'MAY 2025 General Ledger'!$Q$379,'MAY 2025 General Ledger'!$P$380,'MAY 2025 General Ledger'!$Q$380,'MAY 2025 General Ledger'!$P$381,'MAY 2025 General Ledger'!$Q$381,'MAY 2025 General Ledger'!$Q$385,'MAY 2025 General Ledger'!$P$386,'MAY 2025 General Ledger'!$Q$386,'MAY 2025 General Ledger'!$Q$388,'MAY 2025 General Ledger'!$P$389,'MAY 2025 General Ledger'!$Q$389</definedName>
    <definedName name="QB_FORMULA_23" localSheetId="1" hidden="1">'MAY 2025 I&amp;E MTD'!$L$192,'MAY 2025 I&amp;E MTD'!$M$192,'MAY 2025 I&amp;E MTD'!$L$193,'MAY 2025 I&amp;E MTD'!$M$193,'MAY 2025 I&amp;E MTD'!$L$194,'MAY 2025 I&amp;E MTD'!$M$194,'MAY 2025 I&amp;E MTD'!$L$195,'MAY 2025 I&amp;E MTD'!$M$195,'MAY 2025 I&amp;E MTD'!$L$196,'MAY 2025 I&amp;E MTD'!$M$196,'MAY 2025 I&amp;E MTD'!$L$197,'MAY 2025 I&amp;E MTD'!$M$197,'MAY 2025 I&amp;E MTD'!$L$198,'MAY 2025 I&amp;E MTD'!$M$198,'MAY 2025 I&amp;E MTD'!$L$199,'MAY 2025 I&amp;E MTD'!$M$199</definedName>
    <definedName name="QB_FORMULA_23" localSheetId="2" hidden="1">'MAY 2025 I&amp;E YTD'!$L$193,'MAY 2025 I&amp;E YTD'!$M$193,'MAY 2025 I&amp;E YTD'!$L$194,'MAY 2025 I&amp;E YTD'!$M$194,'MAY 2025 I&amp;E YTD'!$L$195,'MAY 2025 I&amp;E YTD'!$M$195,'MAY 2025 I&amp;E YTD'!$L$196,'MAY 2025 I&amp;E YTD'!$M$196,'MAY 2025 I&amp;E YTD'!$L$197,'MAY 2025 I&amp;E YTD'!$M$197,'MAY 2025 I&amp;E YTD'!$L$198,'MAY 2025 I&amp;E YTD'!$M$198,'MAY 2025 I&amp;E YTD'!$L$199,'MAY 2025 I&amp;E YTD'!$M$199,'MAY 2025 I&amp;E YTD'!$L$200,'MAY 2025 I&amp;E YTD'!$M$200</definedName>
    <definedName name="QB_FORMULA_24" localSheetId="5" hidden="1">'MAY 2025 BVA'!$L$201,'MAY 2025 BVA'!$M$201,'MAY 2025 BVA'!$L$202,'MAY 2025 BVA'!$M$202,'MAY 2025 BVA'!$L$203,'MAY 2025 BVA'!$M$203,'MAY 2025 BVA'!$L$204,'MAY 2025 BVA'!$M$204,'MAY 2025 BVA'!$L$205,'MAY 2025 BVA'!$M$205,'MAY 2025 BVA'!$L$206,'MAY 2025 BVA'!$M$206,'MAY 2025 BVA'!$L$207,'MAY 2025 BVA'!$M$207,'MAY 2025 BVA'!$L$208,'MAY 2025 BVA'!$M$208</definedName>
    <definedName name="QB_FORMULA_24" localSheetId="3" hidden="1">'MAY 2025 General Ledger'!$Q$391,'MAY 2025 General Ledger'!$P$392,'MAY 2025 General Ledger'!$Q$392,'MAY 2025 General Ledger'!$P$393,'MAY 2025 General Ledger'!$Q$393,'MAY 2025 General Ledger'!$Q$395,'MAY 2025 General Ledger'!$Q$396,'MAY 2025 General Ledger'!$Q$397,'MAY 2025 General Ledger'!$Q$398,'MAY 2025 General Ledger'!$Q$399,'MAY 2025 General Ledger'!$Q$400,'MAY 2025 General Ledger'!$Q$401,'MAY 2025 General Ledger'!$P$402,'MAY 2025 General Ledger'!$Q$402,'MAY 2025 General Ledger'!$P$403,'MAY 2025 General Ledger'!$Q$403</definedName>
    <definedName name="QB_FORMULA_24" localSheetId="1" hidden="1">'MAY 2025 I&amp;E MTD'!$L$200,'MAY 2025 I&amp;E MTD'!$M$200,'MAY 2025 I&amp;E MTD'!$L$201,'MAY 2025 I&amp;E MTD'!$M$201,'MAY 2025 I&amp;E MTD'!$L$202,'MAY 2025 I&amp;E MTD'!$M$202,'MAY 2025 I&amp;E MTD'!$L$203,'MAY 2025 I&amp;E MTD'!$M$203,'MAY 2025 I&amp;E MTD'!$L$204,'MAY 2025 I&amp;E MTD'!$M$204,'MAY 2025 I&amp;E MTD'!$L$205,'MAY 2025 I&amp;E MTD'!$M$205,'MAY 2025 I&amp;E MTD'!$L$206,'MAY 2025 I&amp;E MTD'!$M$206,'MAY 2025 I&amp;E MTD'!$L$207,'MAY 2025 I&amp;E MTD'!$M$207</definedName>
    <definedName name="QB_FORMULA_24" localSheetId="2" hidden="1">'MAY 2025 I&amp;E YTD'!$L$201,'MAY 2025 I&amp;E YTD'!$M$201,'MAY 2025 I&amp;E YTD'!$L$202,'MAY 2025 I&amp;E YTD'!$M$202,'MAY 2025 I&amp;E YTD'!$L$203,'MAY 2025 I&amp;E YTD'!$M$203,'MAY 2025 I&amp;E YTD'!$L$204,'MAY 2025 I&amp;E YTD'!$M$204,'MAY 2025 I&amp;E YTD'!$L$205,'MAY 2025 I&amp;E YTD'!$M$205,'MAY 2025 I&amp;E YTD'!$L$206,'MAY 2025 I&amp;E YTD'!$M$206,'MAY 2025 I&amp;E YTD'!$L$207,'MAY 2025 I&amp;E YTD'!$M$207,'MAY 2025 I&amp;E YTD'!$L$208,'MAY 2025 I&amp;E YTD'!$M$208</definedName>
    <definedName name="QB_FORMULA_25" localSheetId="5" hidden="1">'MAY 2025 BVA'!$L$209,'MAY 2025 BVA'!$M$209,'MAY 2025 BVA'!$L$210,'MAY 2025 BVA'!$M$210,'MAY 2025 BVA'!$L$211,'MAY 2025 BVA'!$M$211,'MAY 2025 BVA'!$L$212,'MAY 2025 BVA'!$M$212,'MAY 2025 BVA'!$L$213,'MAY 2025 BVA'!$M$213,'MAY 2025 BVA'!$L$214,'MAY 2025 BVA'!$M$214,'MAY 2025 BVA'!$L$215,'MAY 2025 BVA'!$M$215,'MAY 2025 BVA'!$L$216,'MAY 2025 BVA'!$M$216</definedName>
    <definedName name="QB_FORMULA_25" localSheetId="3" hidden="1">'MAY 2025 General Ledger'!$Q$405,'MAY 2025 General Ledger'!$P$406,'MAY 2025 General Ledger'!$Q$406,'MAY 2025 General Ledger'!$P$407,'MAY 2025 General Ledger'!$Q$407,'MAY 2025 General Ledger'!$P$408,'MAY 2025 General Ledger'!$Q$408,'MAY 2025 General Ledger'!$Q$411,'MAY 2025 General Ledger'!$Q$412,'MAY 2025 General Ledger'!$Q$413,'MAY 2025 General Ledger'!$Q$414,'MAY 2025 General Ledger'!$Q$415,'MAY 2025 General Ledger'!$Q$416,'MAY 2025 General Ledger'!$Q$417,'MAY 2025 General Ledger'!$P$418,'MAY 2025 General Ledger'!$Q$418</definedName>
    <definedName name="QB_FORMULA_25" localSheetId="1" hidden="1">'MAY 2025 I&amp;E MTD'!$L$208,'MAY 2025 I&amp;E MTD'!$M$208,'MAY 2025 I&amp;E MTD'!$L$209,'MAY 2025 I&amp;E MTD'!$M$209,'MAY 2025 I&amp;E MTD'!$L$210,'MAY 2025 I&amp;E MTD'!$M$210,'MAY 2025 I&amp;E MTD'!$L$211,'MAY 2025 I&amp;E MTD'!$M$211,'MAY 2025 I&amp;E MTD'!$L$212,'MAY 2025 I&amp;E MTD'!$M$212,'MAY 2025 I&amp;E MTD'!$L$213,'MAY 2025 I&amp;E MTD'!$M$213,'MAY 2025 I&amp;E MTD'!$L$214,'MAY 2025 I&amp;E MTD'!$M$214,'MAY 2025 I&amp;E MTD'!$L$215,'MAY 2025 I&amp;E MTD'!$M$215</definedName>
    <definedName name="QB_FORMULA_25" localSheetId="2" hidden="1">'MAY 2025 I&amp;E YTD'!$L$209,'MAY 2025 I&amp;E YTD'!$M$209,'MAY 2025 I&amp;E YTD'!$L$210,'MAY 2025 I&amp;E YTD'!$M$210,'MAY 2025 I&amp;E YTD'!$L$211,'MAY 2025 I&amp;E YTD'!$M$211,'MAY 2025 I&amp;E YTD'!$L$212,'MAY 2025 I&amp;E YTD'!$M$212,'MAY 2025 I&amp;E YTD'!$L$213,'MAY 2025 I&amp;E YTD'!$M$213,'MAY 2025 I&amp;E YTD'!$L$214,'MAY 2025 I&amp;E YTD'!$M$214,'MAY 2025 I&amp;E YTD'!$L$215,'MAY 2025 I&amp;E YTD'!$M$215,'MAY 2025 I&amp;E YTD'!$L$216,'MAY 2025 I&amp;E YTD'!$M$216</definedName>
    <definedName name="QB_FORMULA_26" localSheetId="5" hidden="1">'MAY 2025 BVA'!$L$217,'MAY 2025 BVA'!$M$217,'MAY 2025 BVA'!$L$218,'MAY 2025 BVA'!$M$218,'MAY 2025 BVA'!$J$219,'MAY 2025 BVA'!$K$219,'MAY 2025 BVA'!$L$219,'MAY 2025 BVA'!$M$219,'MAY 2025 BVA'!$L$220,'MAY 2025 BVA'!$M$220,'MAY 2025 BVA'!$J$221,'MAY 2025 BVA'!$K$221,'MAY 2025 BVA'!$L$221,'MAY 2025 BVA'!$M$221,'MAY 2025 BVA'!$L$223,'MAY 2025 BVA'!$M$223</definedName>
    <definedName name="QB_FORMULA_26" localSheetId="3" hidden="1">'MAY 2025 General Ledger'!$P$419,'MAY 2025 General Ledger'!$Q$419,'MAY 2025 General Ledger'!$Q$422,'MAY 2025 General Ledger'!$P$423,'MAY 2025 General Ledger'!$Q$423,'MAY 2025 General Ledger'!$P$424,'MAY 2025 General Ledger'!$Q$424,'MAY 2025 General Ledger'!$Q$427,'MAY 2025 General Ledger'!$P$428,'MAY 2025 General Ledger'!$Q$428,'MAY 2025 General Ledger'!$Q$430,'MAY 2025 General Ledger'!$Q$431,'MAY 2025 General Ledger'!$P$432,'MAY 2025 General Ledger'!$Q$432,'MAY 2025 General Ledger'!$Q$435,'MAY 2025 General Ledger'!$Q$436</definedName>
    <definedName name="QB_FORMULA_26" localSheetId="1" hidden="1">'MAY 2025 I&amp;E MTD'!$L$216,'MAY 2025 I&amp;E MTD'!$M$216,'MAY 2025 I&amp;E MTD'!$L$217,'MAY 2025 I&amp;E MTD'!$M$217,'MAY 2025 I&amp;E MTD'!$J$218,'MAY 2025 I&amp;E MTD'!$K$218,'MAY 2025 I&amp;E MTD'!$L$218,'MAY 2025 I&amp;E MTD'!$M$218,'MAY 2025 I&amp;E MTD'!$L$219,'MAY 2025 I&amp;E MTD'!$M$219,'MAY 2025 I&amp;E MTD'!$J$220,'MAY 2025 I&amp;E MTD'!$K$220,'MAY 2025 I&amp;E MTD'!$L$220,'MAY 2025 I&amp;E MTD'!$M$220,'MAY 2025 I&amp;E MTD'!$L$222,'MAY 2025 I&amp;E MTD'!$M$222</definedName>
    <definedName name="QB_FORMULA_26" localSheetId="2" hidden="1">'MAY 2025 I&amp;E YTD'!$L$217,'MAY 2025 I&amp;E YTD'!$M$217,'MAY 2025 I&amp;E YTD'!$L$218,'MAY 2025 I&amp;E YTD'!$M$218,'MAY 2025 I&amp;E YTD'!$J$219,'MAY 2025 I&amp;E YTD'!$K$219,'MAY 2025 I&amp;E YTD'!$L$219,'MAY 2025 I&amp;E YTD'!$M$219,'MAY 2025 I&amp;E YTD'!$L$220,'MAY 2025 I&amp;E YTD'!$M$220,'MAY 2025 I&amp;E YTD'!$J$221,'MAY 2025 I&amp;E YTD'!$K$221,'MAY 2025 I&amp;E YTD'!$L$221,'MAY 2025 I&amp;E YTD'!$M$221,'MAY 2025 I&amp;E YTD'!$L$223,'MAY 2025 I&amp;E YTD'!$M$223</definedName>
    <definedName name="QB_FORMULA_27" localSheetId="5" hidden="1">'MAY 2025 BVA'!$L$224,'MAY 2025 BVA'!$M$224,'MAY 2025 BVA'!$L$225,'MAY 2025 BVA'!$M$225,'MAY 2025 BVA'!$J$226,'MAY 2025 BVA'!$K$226,'MAY 2025 BVA'!$L$226,'MAY 2025 BVA'!$M$226,'MAY 2025 BVA'!$L$228,'MAY 2025 BVA'!$M$228,'MAY 2025 BVA'!$L$230,'MAY 2025 BVA'!$M$230,'MAY 2025 BVA'!$L$231,'MAY 2025 BVA'!$M$231,'MAY 2025 BVA'!$L$232,'MAY 2025 BVA'!$M$232</definedName>
    <definedName name="QB_FORMULA_27" localSheetId="3" hidden="1">'MAY 2025 General Ledger'!$P$437,'MAY 2025 General Ledger'!$Q$437,'MAY 2025 General Ledger'!$Q$439,'MAY 2025 General Ledger'!$P$440,'MAY 2025 General Ledger'!$Q$440,'MAY 2025 General Ledger'!$Q$442,'MAY 2025 General Ledger'!$Q$443,'MAY 2025 General Ledger'!$Q$444,'MAY 2025 General Ledger'!$P$445,'MAY 2025 General Ledger'!$Q$445,'MAY 2025 General Ledger'!$Q$447,'MAY 2025 General Ledger'!$P$448,'MAY 2025 General Ledger'!$Q$448,'MAY 2025 General Ledger'!$P$449,'MAY 2025 General Ledger'!$Q$449,'MAY 2025 General Ledger'!$Q$452</definedName>
    <definedName name="QB_FORMULA_27" localSheetId="1" hidden="1">'MAY 2025 I&amp;E MTD'!$L$223,'MAY 2025 I&amp;E MTD'!$M$223,'MAY 2025 I&amp;E MTD'!$L$224,'MAY 2025 I&amp;E MTD'!$M$224,'MAY 2025 I&amp;E MTD'!$J$225,'MAY 2025 I&amp;E MTD'!$K$225,'MAY 2025 I&amp;E MTD'!$L$225,'MAY 2025 I&amp;E MTD'!$M$225,'MAY 2025 I&amp;E MTD'!$L$227,'MAY 2025 I&amp;E MTD'!$M$227,'MAY 2025 I&amp;E MTD'!$L$229,'MAY 2025 I&amp;E MTD'!$M$229,'MAY 2025 I&amp;E MTD'!$L$230,'MAY 2025 I&amp;E MTD'!$M$230,'MAY 2025 I&amp;E MTD'!$L$231,'MAY 2025 I&amp;E MTD'!$M$231</definedName>
    <definedName name="QB_FORMULA_27" localSheetId="2" hidden="1">'MAY 2025 I&amp;E YTD'!$L$224,'MAY 2025 I&amp;E YTD'!$M$224,'MAY 2025 I&amp;E YTD'!$L$225,'MAY 2025 I&amp;E YTD'!$M$225,'MAY 2025 I&amp;E YTD'!$J$226,'MAY 2025 I&amp;E YTD'!$K$226,'MAY 2025 I&amp;E YTD'!$L$226,'MAY 2025 I&amp;E YTD'!$M$226,'MAY 2025 I&amp;E YTD'!$L$228,'MAY 2025 I&amp;E YTD'!$M$228,'MAY 2025 I&amp;E YTD'!$L$230,'MAY 2025 I&amp;E YTD'!$M$230,'MAY 2025 I&amp;E YTD'!$L$231,'MAY 2025 I&amp;E YTD'!$M$231,'MAY 2025 I&amp;E YTD'!$L$232,'MAY 2025 I&amp;E YTD'!$M$232</definedName>
    <definedName name="QB_FORMULA_28" localSheetId="5" hidden="1">'MAY 2025 BVA'!$L$233,'MAY 2025 BVA'!$M$233,'MAY 2025 BVA'!$J$234,'MAY 2025 BVA'!$K$234,'MAY 2025 BVA'!$L$234,'MAY 2025 BVA'!$M$234,'MAY 2025 BVA'!$L$235,'MAY 2025 BVA'!$M$235,'MAY 2025 BVA'!$L$237,'MAY 2025 BVA'!$M$237,'MAY 2025 BVA'!$L$238,'MAY 2025 BVA'!$M$238,'MAY 2025 BVA'!$L$239,'MAY 2025 BVA'!$M$239,'MAY 2025 BVA'!$J$240,'MAY 2025 BVA'!$K$240</definedName>
    <definedName name="QB_FORMULA_28" localSheetId="3" hidden="1">'MAY 2025 General Ledger'!$Q$453,'MAY 2025 General Ledger'!$Q$454,'MAY 2025 General Ledger'!$P$455,'MAY 2025 General Ledger'!$Q$455,'MAY 2025 General Ledger'!$Q$457,'MAY 2025 General Ledger'!$P$458,'MAY 2025 General Ledger'!$Q$458,'MAY 2025 General Ledger'!$Q$460,'MAY 2025 General Ledger'!$Q$461,'MAY 2025 General Ledger'!$Q$462,'MAY 2025 General Ledger'!$P$463,'MAY 2025 General Ledger'!$Q$463,'MAY 2025 General Ledger'!$P$464,'MAY 2025 General Ledger'!$Q$464,'MAY 2025 General Ledger'!$P$465,'MAY 2025 General Ledger'!$Q$465</definedName>
    <definedName name="QB_FORMULA_28" localSheetId="1" hidden="1">'MAY 2025 I&amp;E MTD'!$L$232,'MAY 2025 I&amp;E MTD'!$M$232,'MAY 2025 I&amp;E MTD'!$J$233,'MAY 2025 I&amp;E MTD'!$K$233,'MAY 2025 I&amp;E MTD'!$L$233,'MAY 2025 I&amp;E MTD'!$M$233,'MAY 2025 I&amp;E MTD'!$L$234,'MAY 2025 I&amp;E MTD'!$M$234,'MAY 2025 I&amp;E MTD'!$L$236,'MAY 2025 I&amp;E MTD'!$M$236,'MAY 2025 I&amp;E MTD'!$L$237,'MAY 2025 I&amp;E MTD'!$M$237,'MAY 2025 I&amp;E MTD'!$L$238,'MAY 2025 I&amp;E MTD'!$M$238,'MAY 2025 I&amp;E MTD'!$J$239,'MAY 2025 I&amp;E MTD'!$K$239</definedName>
    <definedName name="QB_FORMULA_28" localSheetId="2" hidden="1">'MAY 2025 I&amp;E YTD'!$L$233,'MAY 2025 I&amp;E YTD'!$M$233,'MAY 2025 I&amp;E YTD'!$J$234,'MAY 2025 I&amp;E YTD'!$K$234,'MAY 2025 I&amp;E YTD'!$L$234,'MAY 2025 I&amp;E YTD'!$M$234,'MAY 2025 I&amp;E YTD'!$L$235,'MAY 2025 I&amp;E YTD'!$M$235,'MAY 2025 I&amp;E YTD'!$L$237,'MAY 2025 I&amp;E YTD'!$M$237,'MAY 2025 I&amp;E YTD'!$L$238,'MAY 2025 I&amp;E YTD'!$M$238,'MAY 2025 I&amp;E YTD'!$L$239,'MAY 2025 I&amp;E YTD'!$M$239,'MAY 2025 I&amp;E YTD'!$J$240,'MAY 2025 I&amp;E YTD'!$K$240</definedName>
    <definedName name="QB_FORMULA_29" localSheetId="5" hidden="1">'MAY 2025 BVA'!$L$240,'MAY 2025 BVA'!$M$240,'MAY 2025 BVA'!$L$241,'MAY 2025 BVA'!$M$241,'MAY 2025 BVA'!$J$242,'MAY 2025 BVA'!$K$242,'MAY 2025 BVA'!$L$242,'MAY 2025 BVA'!$M$242,'MAY 2025 BVA'!$L$244,'MAY 2025 BVA'!$M$244,'MAY 2025 BVA'!$L$245,'MAY 2025 BVA'!$M$245,'MAY 2025 BVA'!$L$246,'MAY 2025 BVA'!$M$246,'MAY 2025 BVA'!$L$247,'MAY 2025 BVA'!$M$247</definedName>
    <definedName name="QB_FORMULA_29" localSheetId="3" hidden="1">'MAY 2025 General Ledger'!$Q$468,'MAY 2025 General Ledger'!$Q$469,'MAY 2025 General Ledger'!$P$470,'MAY 2025 General Ledger'!$Q$470,'MAY 2025 General Ledger'!$P$471,'MAY 2025 General Ledger'!$Q$471,'MAY 2025 General Ledger'!$Q$474,'MAY 2025 General Ledger'!$Q$475,'MAY 2025 General Ledger'!$Q$476,'MAY 2025 General Ledger'!$Q$477,'MAY 2025 General Ledger'!$Q$478,'MAY 2025 General Ledger'!$Q$479,'MAY 2025 General Ledger'!$Q$483,'MAY 2025 General Ledger'!$Q$484,'MAY 2025 General Ledger'!$Q$485,'MAY 2025 General Ledger'!$Q$486</definedName>
    <definedName name="QB_FORMULA_29" localSheetId="1" hidden="1">'MAY 2025 I&amp;E MTD'!$L$239,'MAY 2025 I&amp;E MTD'!$M$239,'MAY 2025 I&amp;E MTD'!$L$240,'MAY 2025 I&amp;E MTD'!$M$240,'MAY 2025 I&amp;E MTD'!$J$241,'MAY 2025 I&amp;E MTD'!$K$241,'MAY 2025 I&amp;E MTD'!$L$241,'MAY 2025 I&amp;E MTD'!$M$241,'MAY 2025 I&amp;E MTD'!$L$243,'MAY 2025 I&amp;E MTD'!$M$243,'MAY 2025 I&amp;E MTD'!$L$244,'MAY 2025 I&amp;E MTD'!$M$244,'MAY 2025 I&amp;E MTD'!$L$245,'MAY 2025 I&amp;E MTD'!$M$245,'MAY 2025 I&amp;E MTD'!$L$246,'MAY 2025 I&amp;E MTD'!$M$246</definedName>
    <definedName name="QB_FORMULA_29" localSheetId="2" hidden="1">'MAY 2025 I&amp;E YTD'!$L$240,'MAY 2025 I&amp;E YTD'!$M$240,'MAY 2025 I&amp;E YTD'!$L$241,'MAY 2025 I&amp;E YTD'!$M$241,'MAY 2025 I&amp;E YTD'!$J$242,'MAY 2025 I&amp;E YTD'!$K$242,'MAY 2025 I&amp;E YTD'!$L$242,'MAY 2025 I&amp;E YTD'!$M$242,'MAY 2025 I&amp;E YTD'!$L$244,'MAY 2025 I&amp;E YTD'!$M$244,'MAY 2025 I&amp;E YTD'!$L$245,'MAY 2025 I&amp;E YTD'!$M$245,'MAY 2025 I&amp;E YTD'!$L$246,'MAY 2025 I&amp;E YTD'!$M$246,'MAY 2025 I&amp;E YTD'!$L$247,'MAY 2025 I&amp;E YTD'!$M$247</definedName>
    <definedName name="QB_FORMULA_3" localSheetId="5" hidden="1">'MAY 2025 BVA'!$J$30,'MAY 2025 BVA'!$K$30,'MAY 2025 BVA'!$L$30,'MAY 2025 BVA'!$M$30,'MAY 2025 BVA'!$J$31,'MAY 2025 BVA'!$K$31,'MAY 2025 BVA'!$L$31,'MAY 2025 BVA'!$M$31,'MAY 2025 BVA'!$L$35,'MAY 2025 BVA'!$M$35,'MAY 2025 BVA'!$L$36,'MAY 2025 BVA'!$M$36,'MAY 2025 BVA'!$L$37,'MAY 2025 BVA'!$M$37,'MAY 2025 BVA'!$L$38,'MAY 2025 BVA'!$M$38</definedName>
    <definedName name="QB_FORMULA_3" localSheetId="3" hidden="1">'MAY 2025 General Ledger'!$Q$52,'MAY 2025 General Ledger'!$Q$53,'MAY 2025 General Ledger'!$Q$54,'MAY 2025 General Ledger'!$P$55,'MAY 2025 General Ledger'!$Q$55,'MAY 2025 General Ledger'!$Q$57,'MAY 2025 General Ledger'!$Q$58,'MAY 2025 General Ledger'!$Q$59,'MAY 2025 General Ledger'!$P$60,'MAY 2025 General Ledger'!$Q$60,'MAY 2025 General Ledger'!$P$61,'MAY 2025 General Ledger'!$Q$61,'MAY 2025 General Ledger'!$Q$64,'MAY 2025 General Ledger'!$Q$65,'MAY 2025 General Ledger'!$Q$66,'MAY 2025 General Ledger'!$Q$67</definedName>
    <definedName name="QB_FORMULA_3" localSheetId="1" hidden="1">'MAY 2025 I&amp;E MTD'!$J$30,'MAY 2025 I&amp;E MTD'!$K$30,'MAY 2025 I&amp;E MTD'!$L$30,'MAY 2025 I&amp;E MTD'!$M$30,'MAY 2025 I&amp;E MTD'!$J$31,'MAY 2025 I&amp;E MTD'!$K$31,'MAY 2025 I&amp;E MTD'!$L$31,'MAY 2025 I&amp;E MTD'!$M$31,'MAY 2025 I&amp;E MTD'!$L$35,'MAY 2025 I&amp;E MTD'!$M$35,'MAY 2025 I&amp;E MTD'!$L$36,'MAY 2025 I&amp;E MTD'!$M$36,'MAY 2025 I&amp;E MTD'!$L$37,'MAY 2025 I&amp;E MTD'!$M$37,'MAY 2025 I&amp;E MTD'!$L$38,'MAY 2025 I&amp;E MTD'!$M$38</definedName>
    <definedName name="QB_FORMULA_3" localSheetId="2" hidden="1">'MAY 2025 I&amp;E YTD'!$J$30,'MAY 2025 I&amp;E YTD'!$K$30,'MAY 2025 I&amp;E YTD'!$L$30,'MAY 2025 I&amp;E YTD'!$M$30,'MAY 2025 I&amp;E YTD'!$J$31,'MAY 2025 I&amp;E YTD'!$K$31,'MAY 2025 I&amp;E YTD'!$L$31,'MAY 2025 I&amp;E YTD'!$M$31,'MAY 2025 I&amp;E YTD'!$L$35,'MAY 2025 I&amp;E YTD'!$M$35,'MAY 2025 I&amp;E YTD'!$L$36,'MAY 2025 I&amp;E YTD'!$M$36,'MAY 2025 I&amp;E YTD'!$L$37,'MAY 2025 I&amp;E YTD'!$M$37,'MAY 2025 I&amp;E YTD'!$L$38,'MAY 2025 I&amp;E YTD'!$M$38</definedName>
    <definedName name="QB_FORMULA_30" localSheetId="5" hidden="1">'MAY 2025 BVA'!$L$248,'MAY 2025 BVA'!$M$248,'MAY 2025 BVA'!$L$249,'MAY 2025 BVA'!$M$249,'MAY 2025 BVA'!$L$251,'MAY 2025 BVA'!$M$251,'MAY 2025 BVA'!$L$252,'MAY 2025 BVA'!$M$252,'MAY 2025 BVA'!$J$253,'MAY 2025 BVA'!$K$253,'MAY 2025 BVA'!$L$253,'MAY 2025 BVA'!$M$253,'MAY 2025 BVA'!$L$254,'MAY 2025 BVA'!$M$254,'MAY 2025 BVA'!$J$255,'MAY 2025 BVA'!$K$255</definedName>
    <definedName name="QB_FORMULA_30" localSheetId="3" hidden="1">'MAY 2025 General Ledger'!$Q$487,'MAY 2025 General Ledger'!$Q$488,'MAY 2025 General Ledger'!$Q$489,'MAY 2025 General Ledger'!$P$490,'MAY 2025 General Ledger'!$Q$490,'MAY 2025 General Ledger'!$P$491,'MAY 2025 General Ledger'!$Q$491,'MAY 2025 General Ledger'!$P$492,'MAY 2025 General Ledger'!$Q$492,'MAY 2025 General Ledger'!$Q$495,'MAY 2025 General Ledger'!$P$496,'MAY 2025 General Ledger'!$Q$496,'MAY 2025 General Ledger'!$Q$498,'MAY 2025 General Ledger'!$P$499,'MAY 2025 General Ledger'!$Q$499,'MAY 2025 General Ledger'!$P$500</definedName>
    <definedName name="QB_FORMULA_30" localSheetId="1" hidden="1">'MAY 2025 I&amp;E MTD'!$L$247,'MAY 2025 I&amp;E MTD'!$M$247,'MAY 2025 I&amp;E MTD'!$L$248,'MAY 2025 I&amp;E MTD'!$M$248,'MAY 2025 I&amp;E MTD'!$L$250,'MAY 2025 I&amp;E MTD'!$M$250,'MAY 2025 I&amp;E MTD'!$L$251,'MAY 2025 I&amp;E MTD'!$M$251,'MAY 2025 I&amp;E MTD'!$J$252,'MAY 2025 I&amp;E MTD'!$K$252,'MAY 2025 I&amp;E MTD'!$L$252,'MAY 2025 I&amp;E MTD'!$M$252,'MAY 2025 I&amp;E MTD'!$L$253,'MAY 2025 I&amp;E MTD'!$M$253,'MAY 2025 I&amp;E MTD'!$J$254,'MAY 2025 I&amp;E MTD'!$K$254</definedName>
    <definedName name="QB_FORMULA_30" localSheetId="2" hidden="1">'MAY 2025 I&amp;E YTD'!$L$248,'MAY 2025 I&amp;E YTD'!$M$248,'MAY 2025 I&amp;E YTD'!$L$249,'MAY 2025 I&amp;E YTD'!$M$249,'MAY 2025 I&amp;E YTD'!$L$251,'MAY 2025 I&amp;E YTD'!$M$251,'MAY 2025 I&amp;E YTD'!$L$252,'MAY 2025 I&amp;E YTD'!$M$252,'MAY 2025 I&amp;E YTD'!$J$253,'MAY 2025 I&amp;E YTD'!$K$253,'MAY 2025 I&amp;E YTD'!$L$253,'MAY 2025 I&amp;E YTD'!$M$253,'MAY 2025 I&amp;E YTD'!$L$254,'MAY 2025 I&amp;E YTD'!$M$254,'MAY 2025 I&amp;E YTD'!$J$255,'MAY 2025 I&amp;E YTD'!$K$255</definedName>
    <definedName name="QB_FORMULA_31" localSheetId="5" hidden="1">'MAY 2025 BVA'!$L$255,'MAY 2025 BVA'!$M$255,'MAY 2025 BVA'!$L$256,'MAY 2025 BVA'!$M$256,'MAY 2025 BVA'!$J$257,'MAY 2025 BVA'!$K$257,'MAY 2025 BVA'!$L$257,'MAY 2025 BVA'!$M$257,'MAY 2025 BVA'!$J$258,'MAY 2025 BVA'!$K$258,'MAY 2025 BVA'!$L$258,'MAY 2025 BVA'!$M$258,'MAY 2025 BVA'!$J$263,'MAY 2025 BVA'!$L$266,'MAY 2025 BVA'!$M$266,'MAY 2025 BVA'!$L$267</definedName>
    <definedName name="QB_FORMULA_31" localSheetId="3" hidden="1">'MAY 2025 General Ledger'!$Q$500,'MAY 2025 General Ledger'!$Q$504,'MAY 2025 General Ledger'!$P$505,'MAY 2025 General Ledger'!$Q$505,'MAY 2025 General Ledger'!$Q$507,'MAY 2025 General Ledger'!$Q$508,'MAY 2025 General Ledger'!$Q$509,'MAY 2025 General Ledger'!$Q$510,'MAY 2025 General Ledger'!$Q$511,'MAY 2025 General Ledger'!$Q$512,'MAY 2025 General Ledger'!$Q$513,'MAY 2025 General Ledger'!$P$514,'MAY 2025 General Ledger'!$Q$514,'MAY 2025 General Ledger'!$Q$516,'MAY 2025 General Ledger'!$P$517,'MAY 2025 General Ledger'!$Q$517</definedName>
    <definedName name="QB_FORMULA_31" localSheetId="1" hidden="1">'MAY 2025 I&amp;E MTD'!$L$254,'MAY 2025 I&amp;E MTD'!$M$254,'MAY 2025 I&amp;E MTD'!$L$255,'MAY 2025 I&amp;E MTD'!$M$255,'MAY 2025 I&amp;E MTD'!$J$256,'MAY 2025 I&amp;E MTD'!$K$256,'MAY 2025 I&amp;E MTD'!$L$256,'MAY 2025 I&amp;E MTD'!$M$256,'MAY 2025 I&amp;E MTD'!$J$257,'MAY 2025 I&amp;E MTD'!$K$257,'MAY 2025 I&amp;E MTD'!$L$257,'MAY 2025 I&amp;E MTD'!$M$257,'MAY 2025 I&amp;E MTD'!$L$262,'MAY 2025 I&amp;E MTD'!$M$262,'MAY 2025 I&amp;E MTD'!$L$263,'MAY 2025 I&amp;E MTD'!$M$263</definedName>
    <definedName name="QB_FORMULA_31" localSheetId="2" hidden="1">'MAY 2025 I&amp;E YTD'!$L$255,'MAY 2025 I&amp;E YTD'!$M$255,'MAY 2025 I&amp;E YTD'!$L$256,'MAY 2025 I&amp;E YTD'!$M$256,'MAY 2025 I&amp;E YTD'!$J$257,'MAY 2025 I&amp;E YTD'!$K$257,'MAY 2025 I&amp;E YTD'!$L$257,'MAY 2025 I&amp;E YTD'!$M$257,'MAY 2025 I&amp;E YTD'!$J$258,'MAY 2025 I&amp;E YTD'!$K$258,'MAY 2025 I&amp;E YTD'!$L$258,'MAY 2025 I&amp;E YTD'!$M$258,'MAY 2025 I&amp;E YTD'!$J$263,'MAY 2025 I&amp;E YTD'!$L$266,'MAY 2025 I&amp;E YTD'!$M$266,'MAY 2025 I&amp;E YTD'!$L$267</definedName>
    <definedName name="QB_FORMULA_32" localSheetId="5" hidden="1">'MAY 2025 BVA'!$M$267,'MAY 2025 BVA'!$L$268,'MAY 2025 BVA'!$M$268,'MAY 2025 BVA'!$L$269,'MAY 2025 BVA'!$M$269,'MAY 2025 BVA'!$L$270,'MAY 2025 BVA'!$M$270,'MAY 2025 BVA'!$L$271,'MAY 2025 BVA'!$M$271,'MAY 2025 BVA'!$J$272,'MAY 2025 BVA'!$K$272,'MAY 2025 BVA'!$L$272,'MAY 2025 BVA'!$M$272,'MAY 2025 BVA'!$L$274,'MAY 2025 BVA'!$M$274,'MAY 2025 BVA'!$L$275</definedName>
    <definedName name="QB_FORMULA_32" localSheetId="3" hidden="1">'MAY 2025 General Ledger'!$P$518,'MAY 2025 General Ledger'!$Q$518,'MAY 2025 General Ledger'!$Q$521,'MAY 2025 General Ledger'!$Q$522,'MAY 2025 General Ledger'!$Q$523,'MAY 2025 General Ledger'!$Q$524,'MAY 2025 General Ledger'!$Q$525,'MAY 2025 General Ledger'!$Q$526,'MAY 2025 General Ledger'!$Q$527,'MAY 2025 General Ledger'!$Q$528,'MAY 2025 General Ledger'!$Q$529,'MAY 2025 General Ledger'!$Q$530,'MAY 2025 General Ledger'!$Q$531,'MAY 2025 General Ledger'!$Q$532,'MAY 2025 General Ledger'!$Q$533,'MAY 2025 General Ledger'!$Q$534</definedName>
    <definedName name="QB_FORMULA_32" localSheetId="1" hidden="1">'MAY 2025 I&amp;E MTD'!$L$264,'MAY 2025 I&amp;E MTD'!$M$264,'MAY 2025 I&amp;E MTD'!$L$265,'MAY 2025 I&amp;E MTD'!$M$265,'MAY 2025 I&amp;E MTD'!$L$266,'MAY 2025 I&amp;E MTD'!$M$266,'MAY 2025 I&amp;E MTD'!$L$267,'MAY 2025 I&amp;E MTD'!$M$267,'MAY 2025 I&amp;E MTD'!$J$268,'MAY 2025 I&amp;E MTD'!$K$268,'MAY 2025 I&amp;E MTD'!$L$268,'MAY 2025 I&amp;E MTD'!$M$268,'MAY 2025 I&amp;E MTD'!$L$270,'MAY 2025 I&amp;E MTD'!$M$270,'MAY 2025 I&amp;E MTD'!$L$271,'MAY 2025 I&amp;E MTD'!$M$271</definedName>
    <definedName name="QB_FORMULA_32" localSheetId="2" hidden="1">'MAY 2025 I&amp;E YTD'!$M$267,'MAY 2025 I&amp;E YTD'!$L$268,'MAY 2025 I&amp;E YTD'!$M$268,'MAY 2025 I&amp;E YTD'!$L$269,'MAY 2025 I&amp;E YTD'!$M$269,'MAY 2025 I&amp;E YTD'!$L$270,'MAY 2025 I&amp;E YTD'!$M$270,'MAY 2025 I&amp;E YTD'!$L$271,'MAY 2025 I&amp;E YTD'!$M$271,'MAY 2025 I&amp;E YTD'!$J$272,'MAY 2025 I&amp;E YTD'!$K$272,'MAY 2025 I&amp;E YTD'!$L$272,'MAY 2025 I&amp;E YTD'!$M$272,'MAY 2025 I&amp;E YTD'!$L$274,'MAY 2025 I&amp;E YTD'!$M$274,'MAY 2025 I&amp;E YTD'!$L$275</definedName>
    <definedName name="QB_FORMULA_33" localSheetId="5" hidden="1">'MAY 2025 BVA'!$M$275,'MAY 2025 BVA'!$L$276,'MAY 2025 BVA'!$M$276,'MAY 2025 BVA'!$J$277,'MAY 2025 BVA'!$K$277,'MAY 2025 BVA'!$L$277,'MAY 2025 BVA'!$M$277,'MAY 2025 BVA'!$L$278,'MAY 2025 BVA'!$M$278,'MAY 2025 BVA'!$L$280,'MAY 2025 BVA'!$M$280,'MAY 2025 BVA'!$L$281,'MAY 2025 BVA'!$M$281,'MAY 2025 BVA'!$L$282,'MAY 2025 BVA'!$M$282,'MAY 2025 BVA'!$L$283</definedName>
    <definedName name="QB_FORMULA_33" localSheetId="3" hidden="1">'MAY 2025 General Ledger'!$P$535,'MAY 2025 General Ledger'!$Q$535,'MAY 2025 General Ledger'!$Q$537,'MAY 2025 General Ledger'!$Q$538,'MAY 2025 General Ledger'!$P$539,'MAY 2025 General Ledger'!$Q$539,'MAY 2025 General Ledger'!$Q$541,'MAY 2025 General Ledger'!$Q$542,'MAY 2025 General Ledger'!$Q$543,'MAY 2025 General Ledger'!$Q$544,'MAY 2025 General Ledger'!$Q$545,'MAY 2025 General Ledger'!$Q$546,'MAY 2025 General Ledger'!$Q$547,'MAY 2025 General Ledger'!$Q$548,'MAY 2025 General Ledger'!$P$549,'MAY 2025 General Ledger'!$Q$549</definedName>
    <definedName name="QB_FORMULA_33" localSheetId="1" hidden="1">'MAY 2025 I&amp;E MTD'!$L$272,'MAY 2025 I&amp;E MTD'!$M$272,'MAY 2025 I&amp;E MTD'!$J$273,'MAY 2025 I&amp;E MTD'!$K$273,'MAY 2025 I&amp;E MTD'!$L$273,'MAY 2025 I&amp;E MTD'!$M$273,'MAY 2025 I&amp;E MTD'!$L$274,'MAY 2025 I&amp;E MTD'!$M$274,'MAY 2025 I&amp;E MTD'!$L$276,'MAY 2025 I&amp;E MTD'!$M$276,'MAY 2025 I&amp;E MTD'!$L$277,'MAY 2025 I&amp;E MTD'!$M$277,'MAY 2025 I&amp;E MTD'!$L$278,'MAY 2025 I&amp;E MTD'!$M$278,'MAY 2025 I&amp;E MTD'!$L$279,'MAY 2025 I&amp;E MTD'!$M$279</definedName>
    <definedName name="QB_FORMULA_33" localSheetId="2" hidden="1">'MAY 2025 I&amp;E YTD'!$M$275,'MAY 2025 I&amp;E YTD'!$L$276,'MAY 2025 I&amp;E YTD'!$M$276,'MAY 2025 I&amp;E YTD'!$J$277,'MAY 2025 I&amp;E YTD'!$K$277,'MAY 2025 I&amp;E YTD'!$L$277,'MAY 2025 I&amp;E YTD'!$M$277,'MAY 2025 I&amp;E YTD'!$L$278,'MAY 2025 I&amp;E YTD'!$M$278,'MAY 2025 I&amp;E YTD'!$L$280,'MAY 2025 I&amp;E YTD'!$M$280,'MAY 2025 I&amp;E YTD'!$L$281,'MAY 2025 I&amp;E YTD'!$M$281,'MAY 2025 I&amp;E YTD'!$L$282,'MAY 2025 I&amp;E YTD'!$M$282,'MAY 2025 I&amp;E YTD'!$L$283</definedName>
    <definedName name="QB_FORMULA_34" localSheetId="5" hidden="1">'MAY 2025 BVA'!$M$283,'MAY 2025 BVA'!$L$284,'MAY 2025 BVA'!$M$284,'MAY 2025 BVA'!$L$285,'MAY 2025 BVA'!$M$285,'MAY 2025 BVA'!$J$286,'MAY 2025 BVA'!$K$286,'MAY 2025 BVA'!$L$286,'MAY 2025 BVA'!$M$286,'MAY 2025 BVA'!$J$287,'MAY 2025 BVA'!$K$287,'MAY 2025 BVA'!$L$287,'MAY 2025 BVA'!$M$287,'MAY 2025 BVA'!$J$288,'MAY 2025 BVA'!$K$288,'MAY 2025 BVA'!$L$288</definedName>
    <definedName name="QB_FORMULA_34" localSheetId="3" hidden="1">'MAY 2025 General Ledger'!$Q$551,'MAY 2025 General Ledger'!$P$552,'MAY 2025 General Ledger'!$Q$552,'MAY 2025 General Ledger'!$P$553,'MAY 2025 General Ledger'!$Q$553,'MAY 2025 General Ledger'!$P$554,'MAY 2025 General Ledger'!$Q$554,'MAY 2025 General Ledger'!$Q$558,'MAY 2025 General Ledger'!$Q$559,'MAY 2025 General Ledger'!$Q$560,'MAY 2025 General Ledger'!$Q$561,'MAY 2025 General Ledger'!$Q$562,'MAY 2025 General Ledger'!$Q$563,'MAY 2025 General Ledger'!$Q$564,'MAY 2025 General Ledger'!$Q$565,'MAY 2025 General Ledger'!$Q$566</definedName>
    <definedName name="QB_FORMULA_34" localSheetId="1" hidden="1">'MAY 2025 I&amp;E MTD'!$L$280,'MAY 2025 I&amp;E MTD'!$M$280,'MAY 2025 I&amp;E MTD'!$L$281,'MAY 2025 I&amp;E MTD'!$M$281,'MAY 2025 I&amp;E MTD'!$J$282,'MAY 2025 I&amp;E MTD'!$K$282,'MAY 2025 I&amp;E MTD'!$L$282,'MAY 2025 I&amp;E MTD'!$M$282,'MAY 2025 I&amp;E MTD'!$J$283,'MAY 2025 I&amp;E MTD'!$K$283,'MAY 2025 I&amp;E MTD'!$L$283,'MAY 2025 I&amp;E MTD'!$M$283,'MAY 2025 I&amp;E MTD'!$J$284,'MAY 2025 I&amp;E MTD'!$K$284,'MAY 2025 I&amp;E MTD'!$L$284,'MAY 2025 I&amp;E MTD'!$M$284</definedName>
    <definedName name="QB_FORMULA_34" localSheetId="2" hidden="1">'MAY 2025 I&amp;E YTD'!$M$283,'MAY 2025 I&amp;E YTD'!$L$284,'MAY 2025 I&amp;E YTD'!$M$284,'MAY 2025 I&amp;E YTD'!$L$285,'MAY 2025 I&amp;E YTD'!$M$285,'MAY 2025 I&amp;E YTD'!$J$286,'MAY 2025 I&amp;E YTD'!$K$286,'MAY 2025 I&amp;E YTD'!$L$286,'MAY 2025 I&amp;E YTD'!$M$286,'MAY 2025 I&amp;E YTD'!$J$287,'MAY 2025 I&amp;E YTD'!$K$287,'MAY 2025 I&amp;E YTD'!$L$287,'MAY 2025 I&amp;E YTD'!$M$287,'MAY 2025 I&amp;E YTD'!$J$288,'MAY 2025 I&amp;E YTD'!$K$288,'MAY 2025 I&amp;E YTD'!$L$288</definedName>
    <definedName name="QB_FORMULA_35" localSheetId="5" hidden="1">'MAY 2025 BVA'!$M$288,'MAY 2025 BVA'!$L$290,'MAY 2025 BVA'!$M$290,'MAY 2025 BVA'!$L$292,'MAY 2025 BVA'!$M$292,'MAY 2025 BVA'!$L$293,'MAY 2025 BVA'!$M$293,'MAY 2025 BVA'!$L$294,'MAY 2025 BVA'!$M$294,'MAY 2025 BVA'!$L$295,'MAY 2025 BVA'!$M$295,'MAY 2025 BVA'!$L$297,'MAY 2025 BVA'!$M$297,'MAY 2025 BVA'!$L$298,'MAY 2025 BVA'!$M$298,'MAY 2025 BVA'!$L$299</definedName>
    <definedName name="QB_FORMULA_35" localSheetId="3" hidden="1">'MAY 2025 General Ledger'!$Q$567,'MAY 2025 General Ledger'!$Q$568,'MAY 2025 General Ledger'!$Q$569,'MAY 2025 General Ledger'!$P$570,'MAY 2025 General Ledger'!$Q$570,'MAY 2025 General Ledger'!$Q$572,'MAY 2025 General Ledger'!$Q$573,'MAY 2025 General Ledger'!$Q$574,'MAY 2025 General Ledger'!$Q$575,'MAY 2025 General Ledger'!$Q$576,'MAY 2025 General Ledger'!$Q$577,'MAY 2025 General Ledger'!$P$578,'MAY 2025 General Ledger'!$Q$578,'MAY 2025 General Ledger'!$Q$580,'MAY 2025 General Ledger'!$Q$581,'MAY 2025 General Ledger'!$Q$582</definedName>
    <definedName name="QB_FORMULA_35" localSheetId="1" hidden="1">'MAY 2025 I&amp;E MTD'!$L$286,'MAY 2025 I&amp;E MTD'!$M$286,'MAY 2025 I&amp;E MTD'!$L$288,'MAY 2025 I&amp;E MTD'!$M$288,'MAY 2025 I&amp;E MTD'!$L$289,'MAY 2025 I&amp;E MTD'!$M$289,'MAY 2025 I&amp;E MTD'!$L$290,'MAY 2025 I&amp;E MTD'!$M$290,'MAY 2025 I&amp;E MTD'!$L$291,'MAY 2025 I&amp;E MTD'!$M$291,'MAY 2025 I&amp;E MTD'!$L$293,'MAY 2025 I&amp;E MTD'!$M$293,'MAY 2025 I&amp;E MTD'!$L$294,'MAY 2025 I&amp;E MTD'!$M$294,'MAY 2025 I&amp;E MTD'!$L$295,'MAY 2025 I&amp;E MTD'!$M$295</definedName>
    <definedName name="QB_FORMULA_35" localSheetId="2" hidden="1">'MAY 2025 I&amp;E YTD'!$M$288,'MAY 2025 I&amp;E YTD'!$L$290,'MAY 2025 I&amp;E YTD'!$M$290,'MAY 2025 I&amp;E YTD'!$L$292,'MAY 2025 I&amp;E YTD'!$M$292,'MAY 2025 I&amp;E YTD'!$L$293,'MAY 2025 I&amp;E YTD'!$M$293,'MAY 2025 I&amp;E YTD'!$L$294,'MAY 2025 I&amp;E YTD'!$M$294,'MAY 2025 I&amp;E YTD'!$L$295,'MAY 2025 I&amp;E YTD'!$M$295,'MAY 2025 I&amp;E YTD'!$L$297,'MAY 2025 I&amp;E YTD'!$M$297,'MAY 2025 I&amp;E YTD'!$L$298,'MAY 2025 I&amp;E YTD'!$M$298,'MAY 2025 I&amp;E YTD'!$L$299</definedName>
    <definedName name="QB_FORMULA_36" localSheetId="5" hidden="1">'MAY 2025 BVA'!$M$299,'MAY 2025 BVA'!$L$300,'MAY 2025 BVA'!$M$300,'MAY 2025 BVA'!$J$301,'MAY 2025 BVA'!$K$301,'MAY 2025 BVA'!$L$301,'MAY 2025 BVA'!$M$301,'MAY 2025 BVA'!$L$302,'MAY 2025 BVA'!$M$302,'MAY 2025 BVA'!$J$303,'MAY 2025 BVA'!$K$303,'MAY 2025 BVA'!$L$303,'MAY 2025 BVA'!$M$303,'MAY 2025 BVA'!$L$305,'MAY 2025 BVA'!$M$305,'MAY 2025 BVA'!$L$306</definedName>
    <definedName name="QB_FORMULA_36" localSheetId="3" hidden="1">'MAY 2025 General Ledger'!$Q$583,'MAY 2025 General Ledger'!$Q$584,'MAY 2025 General Ledger'!$Q$585,'MAY 2025 General Ledger'!$Q$586,'MAY 2025 General Ledger'!$Q$587,'MAY 2025 General Ledger'!$P$588,'MAY 2025 General Ledger'!$Q$588,'MAY 2025 General Ledger'!$P$589,'MAY 2025 General Ledger'!$Q$589,'MAY 2025 General Ledger'!$P$590,'MAY 2025 General Ledger'!$Q$590,'MAY 2025 General Ledger'!$P$591,'MAY 2025 General Ledger'!$Q$591</definedName>
    <definedName name="QB_FORMULA_36" localSheetId="1" hidden="1">'MAY 2025 I&amp;E MTD'!$L$296,'MAY 2025 I&amp;E MTD'!$M$296,'MAY 2025 I&amp;E MTD'!$J$297,'MAY 2025 I&amp;E MTD'!$K$297,'MAY 2025 I&amp;E MTD'!$L$297,'MAY 2025 I&amp;E MTD'!$M$297,'MAY 2025 I&amp;E MTD'!$L$298,'MAY 2025 I&amp;E MTD'!$M$298,'MAY 2025 I&amp;E MTD'!$J$299,'MAY 2025 I&amp;E MTD'!$K$299,'MAY 2025 I&amp;E MTD'!$L$299,'MAY 2025 I&amp;E MTD'!$M$299,'MAY 2025 I&amp;E MTD'!$L$301,'MAY 2025 I&amp;E MTD'!$M$301,'MAY 2025 I&amp;E MTD'!$L$302,'MAY 2025 I&amp;E MTD'!$M$302</definedName>
    <definedName name="QB_FORMULA_36" localSheetId="2" hidden="1">'MAY 2025 I&amp;E YTD'!$M$299,'MAY 2025 I&amp;E YTD'!$L$300,'MAY 2025 I&amp;E YTD'!$M$300,'MAY 2025 I&amp;E YTD'!$J$301,'MAY 2025 I&amp;E YTD'!$K$301,'MAY 2025 I&amp;E YTD'!$L$301,'MAY 2025 I&amp;E YTD'!$M$301,'MAY 2025 I&amp;E YTD'!$L$302,'MAY 2025 I&amp;E YTD'!$M$302,'MAY 2025 I&amp;E YTD'!$J$303,'MAY 2025 I&amp;E YTD'!$K$303,'MAY 2025 I&amp;E YTD'!$L$303,'MAY 2025 I&amp;E YTD'!$M$303,'MAY 2025 I&amp;E YTD'!$L$305,'MAY 2025 I&amp;E YTD'!$M$305,'MAY 2025 I&amp;E YTD'!$L$306</definedName>
    <definedName name="QB_FORMULA_37" localSheetId="5" hidden="1">'MAY 2025 BVA'!$M$306,'MAY 2025 BVA'!$J$307,'MAY 2025 BVA'!$K$307,'MAY 2025 BVA'!$L$307,'MAY 2025 BVA'!$M$307,'MAY 2025 BVA'!$J$308,'MAY 2025 BVA'!$K$308,'MAY 2025 BVA'!$L$308,'MAY 2025 BVA'!$M$308,'MAY 2025 BVA'!$J$309,'MAY 2025 BVA'!$K$309,'MAY 2025 BVA'!$L$309,'MAY 2025 BVA'!$M$309,'MAY 2025 BVA'!$J$310,'MAY 2025 BVA'!$K$310,'MAY 2025 BVA'!$L$310</definedName>
    <definedName name="QB_FORMULA_37" localSheetId="1" hidden="1">'MAY 2025 I&amp;E MTD'!$J$303,'MAY 2025 I&amp;E MTD'!$K$303,'MAY 2025 I&amp;E MTD'!$L$303,'MAY 2025 I&amp;E MTD'!$M$303,'MAY 2025 I&amp;E MTD'!$J$304,'MAY 2025 I&amp;E MTD'!$K$304,'MAY 2025 I&amp;E MTD'!$L$304,'MAY 2025 I&amp;E MTD'!$M$304,'MAY 2025 I&amp;E MTD'!$J$305,'MAY 2025 I&amp;E MTD'!$K$305,'MAY 2025 I&amp;E MTD'!$L$305,'MAY 2025 I&amp;E MTD'!$M$305,'MAY 2025 I&amp;E MTD'!$J$306,'MAY 2025 I&amp;E MTD'!$K$306,'MAY 2025 I&amp;E MTD'!$L$306,'MAY 2025 I&amp;E MTD'!$M$306</definedName>
    <definedName name="QB_FORMULA_37" localSheetId="2" hidden="1">'MAY 2025 I&amp;E YTD'!$M$306,'MAY 2025 I&amp;E YTD'!$J$307,'MAY 2025 I&amp;E YTD'!$K$307,'MAY 2025 I&amp;E YTD'!$L$307,'MAY 2025 I&amp;E YTD'!$M$307,'MAY 2025 I&amp;E YTD'!$J$308,'MAY 2025 I&amp;E YTD'!$K$308,'MAY 2025 I&amp;E YTD'!$L$308,'MAY 2025 I&amp;E YTD'!$M$308,'MAY 2025 I&amp;E YTD'!$J$309,'MAY 2025 I&amp;E YTD'!$K$309,'MAY 2025 I&amp;E YTD'!$L$309,'MAY 2025 I&amp;E YTD'!$M$309,'MAY 2025 I&amp;E YTD'!$J$310,'MAY 2025 I&amp;E YTD'!$K$310,'MAY 2025 I&amp;E YTD'!$L$310</definedName>
    <definedName name="QB_FORMULA_38" localSheetId="5" hidden="1">'MAY 2025 BVA'!$M$310</definedName>
    <definedName name="QB_FORMULA_38" localSheetId="2" hidden="1">'MAY 2025 I&amp;E YTD'!$M$310</definedName>
    <definedName name="QB_FORMULA_4" localSheetId="5" hidden="1">'MAY 2025 BVA'!$L$39,'MAY 2025 BVA'!$M$39,'MAY 2025 BVA'!$L$40,'MAY 2025 BVA'!$M$40,'MAY 2025 BVA'!$L$41,'MAY 2025 BVA'!$M$41,'MAY 2025 BVA'!$J$42,'MAY 2025 BVA'!$K$42,'MAY 2025 BVA'!$L$42,'MAY 2025 BVA'!$M$42,'MAY 2025 BVA'!$L$44,'MAY 2025 BVA'!$M$44,'MAY 2025 BVA'!$L$45,'MAY 2025 BVA'!$M$45,'MAY 2025 BVA'!$L$46,'MAY 2025 BVA'!$M$46</definedName>
    <definedName name="QB_FORMULA_4" localSheetId="3" hidden="1">'MAY 2025 General Ledger'!$Q$68,'MAY 2025 General Ledger'!$Q$69,'MAY 2025 General Ledger'!$Q$70,'MAY 2025 General Ledger'!$Q$71,'MAY 2025 General Ledger'!$Q$72,'MAY 2025 General Ledger'!$Q$73,'MAY 2025 General Ledger'!$Q$74,'MAY 2025 General Ledger'!$Q$75,'MAY 2025 General Ledger'!$Q$76,'MAY 2025 General Ledger'!$Q$77,'MAY 2025 General Ledger'!$P$78,'MAY 2025 General Ledger'!$Q$78,'MAY 2025 General Ledger'!$Q$80,'MAY 2025 General Ledger'!$Q$81,'MAY 2025 General Ledger'!$P$82,'MAY 2025 General Ledger'!$Q$82</definedName>
    <definedName name="QB_FORMULA_4" localSheetId="1" hidden="1">'MAY 2025 I&amp;E MTD'!$L$39,'MAY 2025 I&amp;E MTD'!$M$39,'MAY 2025 I&amp;E MTD'!$L$40,'MAY 2025 I&amp;E MTD'!$M$40,'MAY 2025 I&amp;E MTD'!$L$41,'MAY 2025 I&amp;E MTD'!$M$41,'MAY 2025 I&amp;E MTD'!$J$42,'MAY 2025 I&amp;E MTD'!$K$42,'MAY 2025 I&amp;E MTD'!$L$42,'MAY 2025 I&amp;E MTD'!$M$42,'MAY 2025 I&amp;E MTD'!$L$44,'MAY 2025 I&amp;E MTD'!$M$44,'MAY 2025 I&amp;E MTD'!$L$45,'MAY 2025 I&amp;E MTD'!$M$45,'MAY 2025 I&amp;E MTD'!$L$46,'MAY 2025 I&amp;E MTD'!$M$46</definedName>
    <definedName name="QB_FORMULA_4" localSheetId="2" hidden="1">'MAY 2025 I&amp;E YTD'!$L$39,'MAY 2025 I&amp;E YTD'!$M$39,'MAY 2025 I&amp;E YTD'!$L$40,'MAY 2025 I&amp;E YTD'!$M$40,'MAY 2025 I&amp;E YTD'!$L$41,'MAY 2025 I&amp;E YTD'!$M$41,'MAY 2025 I&amp;E YTD'!$J$42,'MAY 2025 I&amp;E YTD'!$K$42,'MAY 2025 I&amp;E YTD'!$L$42,'MAY 2025 I&amp;E YTD'!$M$42,'MAY 2025 I&amp;E YTD'!$L$44,'MAY 2025 I&amp;E YTD'!$M$44,'MAY 2025 I&amp;E YTD'!$L$45,'MAY 2025 I&amp;E YTD'!$M$45,'MAY 2025 I&amp;E YTD'!$L$46,'MAY 2025 I&amp;E YTD'!$M$46</definedName>
    <definedName name="QB_FORMULA_5" localSheetId="5" hidden="1">'MAY 2025 BVA'!$L$47,'MAY 2025 BVA'!$M$47,'MAY 2025 BVA'!$L$48,'MAY 2025 BVA'!$M$48,'MAY 2025 BVA'!$L$49,'MAY 2025 BVA'!$M$49,'MAY 2025 BVA'!$L$51,'MAY 2025 BVA'!$M$51,'MAY 2025 BVA'!$L$52,'MAY 2025 BVA'!$M$52,'MAY 2025 BVA'!$L$53,'MAY 2025 BVA'!$M$53,'MAY 2025 BVA'!$J$54,'MAY 2025 BVA'!$K$54,'MAY 2025 BVA'!$L$54,'MAY 2025 BVA'!$M$54</definedName>
    <definedName name="QB_FORMULA_5" localSheetId="3" hidden="1">'MAY 2025 General Ledger'!$Q$84,'MAY 2025 General Ledger'!$Q$85,'MAY 2025 General Ledger'!$Q$86,'MAY 2025 General Ledger'!$Q$87,'MAY 2025 General Ledger'!$Q$88,'MAY 2025 General Ledger'!$Q$89,'MAY 2025 General Ledger'!$Q$90,'MAY 2025 General Ledger'!$Q$91,'MAY 2025 General Ledger'!$Q$92,'MAY 2025 General Ledger'!$Q$93,'MAY 2025 General Ledger'!$Q$94,'MAY 2025 General Ledger'!$Q$95,'MAY 2025 General Ledger'!$Q$96,'MAY 2025 General Ledger'!$Q$97,'MAY 2025 General Ledger'!$Q$98,'MAY 2025 General Ledger'!$Q$99</definedName>
    <definedName name="QB_FORMULA_5" localSheetId="1" hidden="1">'MAY 2025 I&amp;E MTD'!$L$47,'MAY 2025 I&amp;E MTD'!$M$47,'MAY 2025 I&amp;E MTD'!$L$48,'MAY 2025 I&amp;E MTD'!$M$48,'MAY 2025 I&amp;E MTD'!$L$49,'MAY 2025 I&amp;E MTD'!$M$49,'MAY 2025 I&amp;E MTD'!$L$51,'MAY 2025 I&amp;E MTD'!$M$51,'MAY 2025 I&amp;E MTD'!$L$52,'MAY 2025 I&amp;E MTD'!$M$52,'MAY 2025 I&amp;E MTD'!$L$53,'MAY 2025 I&amp;E MTD'!$M$53,'MAY 2025 I&amp;E MTD'!$J$54,'MAY 2025 I&amp;E MTD'!$K$54,'MAY 2025 I&amp;E MTD'!$L$54,'MAY 2025 I&amp;E MTD'!$M$54</definedName>
    <definedName name="QB_FORMULA_5" localSheetId="2" hidden="1">'MAY 2025 I&amp;E YTD'!$L$47,'MAY 2025 I&amp;E YTD'!$M$47,'MAY 2025 I&amp;E YTD'!$L$48,'MAY 2025 I&amp;E YTD'!$M$48,'MAY 2025 I&amp;E YTD'!$L$49,'MAY 2025 I&amp;E YTD'!$M$49,'MAY 2025 I&amp;E YTD'!$L$51,'MAY 2025 I&amp;E YTD'!$M$51,'MAY 2025 I&amp;E YTD'!$L$52,'MAY 2025 I&amp;E YTD'!$M$52,'MAY 2025 I&amp;E YTD'!$L$53,'MAY 2025 I&amp;E YTD'!$M$53,'MAY 2025 I&amp;E YTD'!$J$54,'MAY 2025 I&amp;E YTD'!$K$54,'MAY 2025 I&amp;E YTD'!$L$54,'MAY 2025 I&amp;E YTD'!$M$54</definedName>
    <definedName name="QB_FORMULA_6" localSheetId="5" hidden="1">'MAY 2025 BVA'!$L$56,'MAY 2025 BVA'!$M$56,'MAY 2025 BVA'!$L$57,'MAY 2025 BVA'!$M$57,'MAY 2025 BVA'!$L$58,'MAY 2025 BVA'!$M$58,'MAY 2025 BVA'!$L$59,'MAY 2025 BVA'!$M$59,'MAY 2025 BVA'!$L$60,'MAY 2025 BVA'!$M$60,'MAY 2025 BVA'!$L$61,'MAY 2025 BVA'!$M$61,'MAY 2025 BVA'!$J$62,'MAY 2025 BVA'!$K$62,'MAY 2025 BVA'!$L$62,'MAY 2025 BVA'!$M$62</definedName>
    <definedName name="QB_FORMULA_6" localSheetId="3" hidden="1">'MAY 2025 General Ledger'!$Q$100,'MAY 2025 General Ledger'!$Q$101,'MAY 2025 General Ledger'!$Q$102,'MAY 2025 General Ledger'!$P$103,'MAY 2025 General Ledger'!$Q$103,'MAY 2025 General Ledger'!$Q$105,'MAY 2025 General Ledger'!$Q$106,'MAY 2025 General Ledger'!$Q$107,'MAY 2025 General Ledger'!$Q$108,'MAY 2025 General Ledger'!$Q$109,'MAY 2025 General Ledger'!$Q$110,'MAY 2025 General Ledger'!$Q$111,'MAY 2025 General Ledger'!$Q$112,'MAY 2025 General Ledger'!$Q$113,'MAY 2025 General Ledger'!$Q$114,'MAY 2025 General Ledger'!$P$115</definedName>
    <definedName name="QB_FORMULA_6" localSheetId="1" hidden="1">'MAY 2025 I&amp;E MTD'!$L$56,'MAY 2025 I&amp;E MTD'!$M$56,'MAY 2025 I&amp;E MTD'!$L$57,'MAY 2025 I&amp;E MTD'!$M$57,'MAY 2025 I&amp;E MTD'!$L$58,'MAY 2025 I&amp;E MTD'!$M$58,'MAY 2025 I&amp;E MTD'!$L$59,'MAY 2025 I&amp;E MTD'!$M$59,'MAY 2025 I&amp;E MTD'!$L$60,'MAY 2025 I&amp;E MTD'!$M$60,'MAY 2025 I&amp;E MTD'!$L$61,'MAY 2025 I&amp;E MTD'!$M$61,'MAY 2025 I&amp;E MTD'!$J$62,'MAY 2025 I&amp;E MTD'!$K$62,'MAY 2025 I&amp;E MTD'!$L$62,'MAY 2025 I&amp;E MTD'!$M$62</definedName>
    <definedName name="QB_FORMULA_6" localSheetId="2" hidden="1">'MAY 2025 I&amp;E YTD'!$L$56,'MAY 2025 I&amp;E YTD'!$M$56,'MAY 2025 I&amp;E YTD'!$L$57,'MAY 2025 I&amp;E YTD'!$M$57,'MAY 2025 I&amp;E YTD'!$L$58,'MAY 2025 I&amp;E YTD'!$M$58,'MAY 2025 I&amp;E YTD'!$L$59,'MAY 2025 I&amp;E YTD'!$M$59,'MAY 2025 I&amp;E YTD'!$L$60,'MAY 2025 I&amp;E YTD'!$M$60,'MAY 2025 I&amp;E YTD'!$L$61,'MAY 2025 I&amp;E YTD'!$M$61,'MAY 2025 I&amp;E YTD'!$J$62,'MAY 2025 I&amp;E YTD'!$K$62,'MAY 2025 I&amp;E YTD'!$L$62,'MAY 2025 I&amp;E YTD'!$M$62</definedName>
    <definedName name="QB_FORMULA_7" localSheetId="5" hidden="1">'MAY 2025 BVA'!$L$64,'MAY 2025 BVA'!$M$64,'MAY 2025 BVA'!$L$65,'MAY 2025 BVA'!$M$65,'MAY 2025 BVA'!$L$66,'MAY 2025 BVA'!$M$66,'MAY 2025 BVA'!$L$67,'MAY 2025 BVA'!$M$67,'MAY 2025 BVA'!$L$68,'MAY 2025 BVA'!$M$68,'MAY 2025 BVA'!$L$69,'MAY 2025 BVA'!$M$69,'MAY 2025 BVA'!$L$70,'MAY 2025 BVA'!$M$70,'MAY 2025 BVA'!$J$71,'MAY 2025 BVA'!$K$71</definedName>
    <definedName name="QB_FORMULA_7" localSheetId="3" hidden="1">'MAY 2025 General Ledger'!$Q$115,'MAY 2025 General Ledger'!$P$116,'MAY 2025 General Ledger'!$Q$116,'MAY 2025 General Ledger'!$Q$119,'MAY 2025 General Ledger'!$P$120,'MAY 2025 General Ledger'!$Q$120,'MAY 2025 General Ledger'!$Q$122,'MAY 2025 General Ledger'!$P$123,'MAY 2025 General Ledger'!$Q$123,'MAY 2025 General Ledger'!$Q$125,'MAY 2025 General Ledger'!$Q$126,'MAY 2025 General Ledger'!$Q$127,'MAY 2025 General Ledger'!$Q$128,'MAY 2025 General Ledger'!$Q$129,'MAY 2025 General Ledger'!$Q$130,'MAY 2025 General Ledger'!$Q$131</definedName>
    <definedName name="QB_FORMULA_7" localSheetId="1" hidden="1">'MAY 2025 I&amp;E MTD'!$L$64,'MAY 2025 I&amp;E MTD'!$M$64,'MAY 2025 I&amp;E MTD'!$L$65,'MAY 2025 I&amp;E MTD'!$M$65,'MAY 2025 I&amp;E MTD'!$L$66,'MAY 2025 I&amp;E MTD'!$M$66,'MAY 2025 I&amp;E MTD'!$L$67,'MAY 2025 I&amp;E MTD'!$M$67,'MAY 2025 I&amp;E MTD'!$L$68,'MAY 2025 I&amp;E MTD'!$M$68,'MAY 2025 I&amp;E MTD'!$L$69,'MAY 2025 I&amp;E MTD'!$M$69,'MAY 2025 I&amp;E MTD'!$L$70,'MAY 2025 I&amp;E MTD'!$M$70,'MAY 2025 I&amp;E MTD'!$J$71,'MAY 2025 I&amp;E MTD'!$K$71</definedName>
    <definedName name="QB_FORMULA_7" localSheetId="2" hidden="1">'MAY 2025 I&amp;E YTD'!$L$64,'MAY 2025 I&amp;E YTD'!$M$64,'MAY 2025 I&amp;E YTD'!$L$65,'MAY 2025 I&amp;E YTD'!$M$65,'MAY 2025 I&amp;E YTD'!$L$66,'MAY 2025 I&amp;E YTD'!$M$66,'MAY 2025 I&amp;E YTD'!$L$67,'MAY 2025 I&amp;E YTD'!$M$67,'MAY 2025 I&amp;E YTD'!$L$68,'MAY 2025 I&amp;E YTD'!$M$68,'MAY 2025 I&amp;E YTD'!$L$69,'MAY 2025 I&amp;E YTD'!$M$69,'MAY 2025 I&amp;E YTD'!$L$70,'MAY 2025 I&amp;E YTD'!$M$70,'MAY 2025 I&amp;E YTD'!$J$71,'MAY 2025 I&amp;E YTD'!$K$71</definedName>
    <definedName name="QB_FORMULA_8" localSheetId="5" hidden="1">'MAY 2025 BVA'!$L$71,'MAY 2025 BVA'!$M$71,'MAY 2025 BVA'!$L$74,'MAY 2025 BVA'!$M$74,'MAY 2025 BVA'!$L$75,'MAY 2025 BVA'!$M$75,'MAY 2025 BVA'!$L$76,'MAY 2025 BVA'!$M$76,'MAY 2025 BVA'!$L$78,'MAY 2025 BVA'!$M$78,'MAY 2025 BVA'!$L$79,'MAY 2025 BVA'!$M$79,'MAY 2025 BVA'!$L$80,'MAY 2025 BVA'!$M$80,'MAY 2025 BVA'!$L$81,'MAY 2025 BVA'!$M$81</definedName>
    <definedName name="QB_FORMULA_8" localSheetId="3" hidden="1">'MAY 2025 General Ledger'!$Q$132,'MAY 2025 General Ledger'!$Q$133,'MAY 2025 General Ledger'!$Q$134,'MAY 2025 General Ledger'!$Q$135,'MAY 2025 General Ledger'!$Q$136,'MAY 2025 General Ledger'!$Q$137,'MAY 2025 General Ledger'!$Q$138,'MAY 2025 General Ledger'!$Q$139,'MAY 2025 General Ledger'!$P$140,'MAY 2025 General Ledger'!$Q$140,'MAY 2025 General Ledger'!$Q$142,'MAY 2025 General Ledger'!$P$143,'MAY 2025 General Ledger'!$Q$143,'MAY 2025 General Ledger'!$Q$146,'MAY 2025 General Ledger'!$Q$147,'MAY 2025 General Ledger'!$Q$148</definedName>
    <definedName name="QB_FORMULA_8" localSheetId="1" hidden="1">'MAY 2025 I&amp;E MTD'!$L$71,'MAY 2025 I&amp;E MTD'!$M$71,'MAY 2025 I&amp;E MTD'!$L$74,'MAY 2025 I&amp;E MTD'!$M$74,'MAY 2025 I&amp;E MTD'!$L$75,'MAY 2025 I&amp;E MTD'!$M$75,'MAY 2025 I&amp;E MTD'!$L$76,'MAY 2025 I&amp;E MTD'!$M$76,'MAY 2025 I&amp;E MTD'!$L$78,'MAY 2025 I&amp;E MTD'!$M$78,'MAY 2025 I&amp;E MTD'!$L$79,'MAY 2025 I&amp;E MTD'!$M$79,'MAY 2025 I&amp;E MTD'!$L$80,'MAY 2025 I&amp;E MTD'!$M$80,'MAY 2025 I&amp;E MTD'!$L$81,'MAY 2025 I&amp;E MTD'!$M$81</definedName>
    <definedName name="QB_FORMULA_8" localSheetId="2" hidden="1">'MAY 2025 I&amp;E YTD'!$L$71,'MAY 2025 I&amp;E YTD'!$M$71,'MAY 2025 I&amp;E YTD'!$L$74,'MAY 2025 I&amp;E YTD'!$M$74,'MAY 2025 I&amp;E YTD'!$L$75,'MAY 2025 I&amp;E YTD'!$M$75,'MAY 2025 I&amp;E YTD'!$L$76,'MAY 2025 I&amp;E YTD'!$M$76,'MAY 2025 I&amp;E YTD'!$L$78,'MAY 2025 I&amp;E YTD'!$M$78,'MAY 2025 I&amp;E YTD'!$L$79,'MAY 2025 I&amp;E YTD'!$M$79,'MAY 2025 I&amp;E YTD'!$L$80,'MAY 2025 I&amp;E YTD'!$M$80,'MAY 2025 I&amp;E YTD'!$L$81,'MAY 2025 I&amp;E YTD'!$M$81</definedName>
    <definedName name="QB_FORMULA_9" localSheetId="5" hidden="1">'MAY 2025 BVA'!$L$82,'MAY 2025 BVA'!$M$82,'MAY 2025 BVA'!$L$83,'MAY 2025 BVA'!$M$83,'MAY 2025 BVA'!$L$84,'MAY 2025 BVA'!$M$84,'MAY 2025 BVA'!$L$85,'MAY 2025 BVA'!$M$85,'MAY 2025 BVA'!$L$86,'MAY 2025 BVA'!$M$86,'MAY 2025 BVA'!$J$87,'MAY 2025 BVA'!$K$87,'MAY 2025 BVA'!$L$87,'MAY 2025 BVA'!$M$87,'MAY 2025 BVA'!$L$88,'MAY 2025 BVA'!$M$88</definedName>
    <definedName name="QB_FORMULA_9" localSheetId="3" hidden="1">'MAY 2025 General Ledger'!$P$149,'MAY 2025 General Ledger'!$Q$149,'MAY 2025 General Ledger'!$Q$151,'MAY 2025 General Ledger'!$P$152,'MAY 2025 General Ledger'!$Q$152,'MAY 2025 General Ledger'!$P$153,'MAY 2025 General Ledger'!$Q$153,'MAY 2025 General Ledger'!$Q$156,'MAY 2025 General Ledger'!$P$157,'MAY 2025 General Ledger'!$Q$157,'MAY 2025 General Ledger'!$P$158,'MAY 2025 General Ledger'!$Q$158,'MAY 2025 General Ledger'!$Q$161,'MAY 2025 General Ledger'!$P$162,'MAY 2025 General Ledger'!$Q$162,'MAY 2025 General Ledger'!$Q$164</definedName>
    <definedName name="QB_FORMULA_9" localSheetId="1" hidden="1">'MAY 2025 I&amp;E MTD'!$L$82,'MAY 2025 I&amp;E MTD'!$M$82,'MAY 2025 I&amp;E MTD'!$L$83,'MAY 2025 I&amp;E MTD'!$M$83,'MAY 2025 I&amp;E MTD'!$L$84,'MAY 2025 I&amp;E MTD'!$M$84,'MAY 2025 I&amp;E MTD'!$L$85,'MAY 2025 I&amp;E MTD'!$M$85,'MAY 2025 I&amp;E MTD'!$L$86,'MAY 2025 I&amp;E MTD'!$M$86,'MAY 2025 I&amp;E MTD'!$J$87,'MAY 2025 I&amp;E MTD'!$K$87,'MAY 2025 I&amp;E MTD'!$L$87,'MAY 2025 I&amp;E MTD'!$M$87,'MAY 2025 I&amp;E MTD'!$L$88,'MAY 2025 I&amp;E MTD'!$M$88</definedName>
    <definedName name="QB_FORMULA_9" localSheetId="2" hidden="1">'MAY 2025 I&amp;E YTD'!$L$82,'MAY 2025 I&amp;E YTD'!$M$82,'MAY 2025 I&amp;E YTD'!$L$83,'MAY 2025 I&amp;E YTD'!$M$83,'MAY 2025 I&amp;E YTD'!$L$84,'MAY 2025 I&amp;E YTD'!$M$84,'MAY 2025 I&amp;E YTD'!$L$85,'MAY 2025 I&amp;E YTD'!$M$85,'MAY 2025 I&amp;E YTD'!$L$86,'MAY 2025 I&amp;E YTD'!$M$86,'MAY 2025 I&amp;E YTD'!$J$87,'MAY 2025 I&amp;E YTD'!$K$87,'MAY 2025 I&amp;E YTD'!$L$87,'MAY 2025 I&amp;E YTD'!$M$87,'MAY 2025 I&amp;E YTD'!$L$88,'MAY 2025 I&amp;E YTD'!$M$88</definedName>
    <definedName name="QB_ROW_1" localSheetId="0" hidden="1">'MAY 2025 Balance Sheet'!$A$2</definedName>
    <definedName name="QB_ROW_10031" localSheetId="0" hidden="1">'MAY 2025 Balance Sheet'!$D$39</definedName>
    <definedName name="QB_ROW_1011" localSheetId="0" hidden="1">'MAY 2025 Balance Sheet'!$B$3</definedName>
    <definedName name="QB_ROW_10331" localSheetId="0" hidden="1">'MAY 2025 Balance Sheet'!$D$41</definedName>
    <definedName name="QB_ROW_105250" localSheetId="5" hidden="1">'MAY 2025 BVA'!$F$223</definedName>
    <definedName name="QB_ROW_105250" localSheetId="1" hidden="1">'MAY 2025 I&amp;E MTD'!$F$222</definedName>
    <definedName name="QB_ROW_105250" localSheetId="2" hidden="1">'MAY 2025 I&amp;E YTD'!$F$223</definedName>
    <definedName name="QB_ROW_106250" localSheetId="5" hidden="1">'MAY 2025 BVA'!$F$249</definedName>
    <definedName name="QB_ROW_106250" localSheetId="1" hidden="1">'MAY 2025 I&amp;E MTD'!$F$248</definedName>
    <definedName name="QB_ROW_106250" localSheetId="2" hidden="1">'MAY 2025 I&amp;E YTD'!$F$249</definedName>
    <definedName name="QB_ROW_107050" localSheetId="5" hidden="1">'MAY 2025 BVA'!$F$250</definedName>
    <definedName name="QB_ROW_107050" localSheetId="1" hidden="1">'MAY 2025 I&amp;E MTD'!$F$249</definedName>
    <definedName name="QB_ROW_107050" localSheetId="2" hidden="1">'MAY 2025 I&amp;E YTD'!$F$250</definedName>
    <definedName name="QB_ROW_107350" localSheetId="5" hidden="1">'MAY 2025 BVA'!$F$253</definedName>
    <definedName name="QB_ROW_107350" localSheetId="1" hidden="1">'MAY 2025 I&amp;E MTD'!$F$252</definedName>
    <definedName name="QB_ROW_107350" localSheetId="2" hidden="1">'MAY 2025 I&amp;E YTD'!$F$253</definedName>
    <definedName name="QB_ROW_108260" localSheetId="5" hidden="1">'MAY 2025 BVA'!$G$186</definedName>
    <definedName name="QB_ROW_108260" localSheetId="1" hidden="1">'MAY 2025 I&amp;E MTD'!$G$185</definedName>
    <definedName name="QB_ROW_108260" localSheetId="2" hidden="1">'MAY 2025 I&amp;E YTD'!$G$186</definedName>
    <definedName name="QB_ROW_11031" localSheetId="0" hidden="1">'MAY 2025 Balance Sheet'!$D$42</definedName>
    <definedName name="QB_ROW_11050" localSheetId="0" hidden="1">'MAY 2025 Balance Sheet'!$F$60</definedName>
    <definedName name="QB_ROW_112250" localSheetId="5" hidden="1">'MAY 2025 BVA'!$F$169</definedName>
    <definedName name="QB_ROW_112250" localSheetId="1" hidden="1">'MAY 2025 I&amp;E MTD'!$F$168</definedName>
    <definedName name="QB_ROW_112250" localSheetId="2" hidden="1">'MAY 2025 I&amp;E YTD'!$F$169</definedName>
    <definedName name="QB_ROW_113240" localSheetId="5" hidden="1">'MAY 2025 BVA'!$E$7</definedName>
    <definedName name="QB_ROW_113240" localSheetId="1" hidden="1">'MAY 2025 I&amp;E MTD'!$E$7</definedName>
    <definedName name="QB_ROW_113240" localSheetId="2" hidden="1">'MAY 2025 I&amp;E YTD'!$E$7</definedName>
    <definedName name="QB_ROW_11331" localSheetId="0" hidden="1">'MAY 2025 Balance Sheet'!$D$44</definedName>
    <definedName name="QB_ROW_11350" localSheetId="0" hidden="1">'MAY 2025 Balance Sheet'!$F$63</definedName>
    <definedName name="QB_ROW_114030" localSheetId="5" hidden="1">'MAY 2025 BVA'!$D$261</definedName>
    <definedName name="QB_ROW_114030" localSheetId="2" hidden="1">'MAY 2025 I&amp;E YTD'!$D$261</definedName>
    <definedName name="QB_ROW_114330" localSheetId="5" hidden="1">'MAY 2025 BVA'!$D$263</definedName>
    <definedName name="QB_ROW_114330" localSheetId="2" hidden="1">'MAY 2025 I&amp;E YTD'!$D$263</definedName>
    <definedName name="QB_ROW_117220" localSheetId="0" hidden="1">'MAY 2025 Balance Sheet'!$C$25</definedName>
    <definedName name="QB_ROW_118220" localSheetId="0" hidden="1">'MAY 2025 Balance Sheet'!$C$31</definedName>
    <definedName name="QB_ROW_12031" localSheetId="0" hidden="1">'MAY 2025 Balance Sheet'!$D$45</definedName>
    <definedName name="QB_ROW_1220" localSheetId="0" hidden="1">'MAY 2025 Balance Sheet'!$C$85</definedName>
    <definedName name="QB_ROW_12260" localSheetId="0" hidden="1">'MAY 2025 Balance Sheet'!$G$61</definedName>
    <definedName name="QB_ROW_12331" localSheetId="0" hidden="1">'MAY 2025 Balance Sheet'!$D$72</definedName>
    <definedName name="QB_ROW_125260" localSheetId="5" hidden="1">'MAY 2025 BVA'!$G$204</definedName>
    <definedName name="QB_ROW_125260" localSheetId="1" hidden="1">'MAY 2025 I&amp;E MTD'!$G$203</definedName>
    <definedName name="QB_ROW_125260" localSheetId="2" hidden="1">'MAY 2025 I&amp;E YTD'!$G$204</definedName>
    <definedName name="QB_ROW_127220" localSheetId="0" hidden="1">'MAY 2025 Balance Sheet'!$C$33</definedName>
    <definedName name="QB_ROW_128030" localSheetId="3" hidden="1">'MAY 2025 General Ledger'!$D$456</definedName>
    <definedName name="QB_ROW_128260" localSheetId="5" hidden="1">'MAY 2025 BVA'!$G$214</definedName>
    <definedName name="QB_ROW_128260" localSheetId="1" hidden="1">'MAY 2025 I&amp;E MTD'!$G$213</definedName>
    <definedName name="QB_ROW_128260" localSheetId="2" hidden="1">'MAY 2025 I&amp;E YTD'!$G$214</definedName>
    <definedName name="QB_ROW_128330" localSheetId="3" hidden="1">'MAY 2025 General Ledger'!$D$458</definedName>
    <definedName name="QB_ROW_129220" localSheetId="0" hidden="1">'MAY 2025 Balance Sheet'!$C$86</definedName>
    <definedName name="QB_ROW_130010" localSheetId="3" hidden="1">'MAY 2025 General Ledger'!$B$117</definedName>
    <definedName name="QB_ROW_130040" localSheetId="5" hidden="1">'MAY 2025 BVA'!$E$43</definedName>
    <definedName name="QB_ROW_130040" localSheetId="1" hidden="1">'MAY 2025 I&amp;E MTD'!$E$43</definedName>
    <definedName name="QB_ROW_130040" localSheetId="2" hidden="1">'MAY 2025 I&amp;E YTD'!$E$43</definedName>
    <definedName name="QB_ROW_130250" localSheetId="5" hidden="1">'MAY 2025 BVA'!$F$161</definedName>
    <definedName name="QB_ROW_130250" localSheetId="1" hidden="1">'MAY 2025 I&amp;E MTD'!$F$160</definedName>
    <definedName name="QB_ROW_130250" localSheetId="2" hidden="1">'MAY 2025 I&amp;E YTD'!$F$161</definedName>
    <definedName name="QB_ROW_130310" localSheetId="3" hidden="1">'MAY 2025 General Ledger'!$B$408</definedName>
    <definedName name="QB_ROW_130340" localSheetId="5" hidden="1">'MAY 2025 BVA'!$E$162</definedName>
    <definedName name="QB_ROW_130340" localSheetId="1" hidden="1">'MAY 2025 I&amp;E MTD'!$E$161</definedName>
    <definedName name="QB_ROW_130340" localSheetId="2" hidden="1">'MAY 2025 I&amp;E YTD'!$E$162</definedName>
    <definedName name="QB_ROW_131020" localSheetId="3" hidden="1">'MAY 2025 General Ledger'!$C$314</definedName>
    <definedName name="QB_ROW_131050" localSheetId="5" hidden="1">'MAY 2025 BVA'!$F$121</definedName>
    <definedName name="QB_ROW_131050" localSheetId="1" hidden="1">'MAY 2025 I&amp;E MTD'!$F$120</definedName>
    <definedName name="QB_ROW_131050" localSheetId="2" hidden="1">'MAY 2025 I&amp;E YTD'!$F$121</definedName>
    <definedName name="QB_ROW_1311" localSheetId="0" hidden="1">'MAY 2025 Balance Sheet'!$B$23</definedName>
    <definedName name="QB_ROW_131260" localSheetId="5" hidden="1">'MAY 2025 BVA'!$G$159</definedName>
    <definedName name="QB_ROW_131260" localSheetId="1" hidden="1">'MAY 2025 I&amp;E MTD'!$G$158</definedName>
    <definedName name="QB_ROW_131260" localSheetId="2" hidden="1">'MAY 2025 I&amp;E YTD'!$G$159</definedName>
    <definedName name="QB_ROW_131320" localSheetId="3" hidden="1">'MAY 2025 General Ledger'!$C$407</definedName>
    <definedName name="QB_ROW_131350" localSheetId="5" hidden="1">'MAY 2025 BVA'!$F$160</definedName>
    <definedName name="QB_ROW_131350" localSheetId="1" hidden="1">'MAY 2025 I&amp;E MTD'!$F$159</definedName>
    <definedName name="QB_ROW_131350" localSheetId="2" hidden="1">'MAY 2025 I&amp;E YTD'!$F$160</definedName>
    <definedName name="QB_ROW_132010" localSheetId="3" hidden="1">'MAY 2025 General Ledger'!$B$409</definedName>
    <definedName name="QB_ROW_132040" localSheetId="5" hidden="1">'MAY 2025 BVA'!$E$163</definedName>
    <definedName name="QB_ROW_132040" localSheetId="1" hidden="1">'MAY 2025 I&amp;E MTD'!$E$162</definedName>
    <definedName name="QB_ROW_132040" localSheetId="2" hidden="1">'MAY 2025 I&amp;E YTD'!$E$163</definedName>
    <definedName name="QB_ROW_132250" localSheetId="5" hidden="1">'MAY 2025 BVA'!$F$166</definedName>
    <definedName name="QB_ROW_132250" localSheetId="1" hidden="1">'MAY 2025 I&amp;E MTD'!$F$165</definedName>
    <definedName name="QB_ROW_132250" localSheetId="2" hidden="1">'MAY 2025 I&amp;E YTD'!$F$166</definedName>
    <definedName name="QB_ROW_132310" localSheetId="3" hidden="1">'MAY 2025 General Ledger'!$B$419</definedName>
    <definedName name="QB_ROW_132340" localSheetId="5" hidden="1">'MAY 2025 BVA'!$E$167</definedName>
    <definedName name="QB_ROW_132340" localSheetId="1" hidden="1">'MAY 2025 I&amp;E MTD'!$E$166</definedName>
    <definedName name="QB_ROW_132340" localSheetId="2" hidden="1">'MAY 2025 I&amp;E YTD'!$E$167</definedName>
    <definedName name="QB_ROW_13260" localSheetId="0" hidden="1">'MAY 2025 Balance Sheet'!$G$62</definedName>
    <definedName name="QB_ROW_133010" localSheetId="3" hidden="1">'MAY 2025 General Ledger'!$B$420</definedName>
    <definedName name="QB_ROW_133040" localSheetId="5" hidden="1">'MAY 2025 BVA'!$E$168</definedName>
    <definedName name="QB_ROW_133040" localSheetId="1" hidden="1">'MAY 2025 I&amp;E MTD'!$E$167</definedName>
    <definedName name="QB_ROW_133040" localSheetId="2" hidden="1">'MAY 2025 I&amp;E YTD'!$E$168</definedName>
    <definedName name="QB_ROW_133250" localSheetId="5" hidden="1">'MAY 2025 BVA'!$F$174</definedName>
    <definedName name="QB_ROW_133250" localSheetId="1" hidden="1">'MAY 2025 I&amp;E MTD'!$F$173</definedName>
    <definedName name="QB_ROW_133250" localSheetId="2" hidden="1">'MAY 2025 I&amp;E YTD'!$F$174</definedName>
    <definedName name="QB_ROW_133310" localSheetId="3" hidden="1">'MAY 2025 General Ledger'!$B$424</definedName>
    <definedName name="QB_ROW_133340" localSheetId="5" hidden="1">'MAY 2025 BVA'!$E$175</definedName>
    <definedName name="QB_ROW_133340" localSheetId="1" hidden="1">'MAY 2025 I&amp;E MTD'!$E$174</definedName>
    <definedName name="QB_ROW_133340" localSheetId="2" hidden="1">'MAY 2025 I&amp;E YTD'!$E$175</definedName>
    <definedName name="QB_ROW_134010" localSheetId="3" hidden="1">'MAY 2025 General Ledger'!$B$425</definedName>
    <definedName name="QB_ROW_134040" localSheetId="5" hidden="1">'MAY 2025 BVA'!$E$176</definedName>
    <definedName name="QB_ROW_134040" localSheetId="1" hidden="1">'MAY 2025 I&amp;E MTD'!$E$175</definedName>
    <definedName name="QB_ROW_134040" localSheetId="2" hidden="1">'MAY 2025 I&amp;E YTD'!$E$176</definedName>
    <definedName name="QB_ROW_134250" localSheetId="5" hidden="1">'MAY 2025 BVA'!$F$220</definedName>
    <definedName name="QB_ROW_134250" localSheetId="1" hidden="1">'MAY 2025 I&amp;E MTD'!$F$219</definedName>
    <definedName name="QB_ROW_134250" localSheetId="2" hidden="1">'MAY 2025 I&amp;E YTD'!$F$220</definedName>
    <definedName name="QB_ROW_134310" localSheetId="3" hidden="1">'MAY 2025 General Ledger'!$B$465</definedName>
    <definedName name="QB_ROW_134340" localSheetId="5" hidden="1">'MAY 2025 BVA'!$E$221</definedName>
    <definedName name="QB_ROW_134340" localSheetId="1" hidden="1">'MAY 2025 I&amp;E MTD'!$E$220</definedName>
    <definedName name="QB_ROW_134340" localSheetId="2" hidden="1">'MAY 2025 I&amp;E YTD'!$E$221</definedName>
    <definedName name="QB_ROW_136030" localSheetId="3" hidden="1">'MAY 2025 General Ledger'!$D$145</definedName>
    <definedName name="QB_ROW_136260" localSheetId="5" hidden="1">'MAY 2025 BVA'!$G$51</definedName>
    <definedName name="QB_ROW_136260" localSheetId="1" hidden="1">'MAY 2025 I&amp;E MTD'!$G$51</definedName>
    <definedName name="QB_ROW_136260" localSheetId="2" hidden="1">'MAY 2025 I&amp;E YTD'!$G$51</definedName>
    <definedName name="QB_ROW_136330" localSheetId="3" hidden="1">'MAY 2025 General Ledger'!$D$149</definedName>
    <definedName name="QB_ROW_137070" localSheetId="5" hidden="1">'MAY 2025 BVA'!$H$128</definedName>
    <definedName name="QB_ROW_137070" localSheetId="1" hidden="1">'MAY 2025 I&amp;E MTD'!$H$127</definedName>
    <definedName name="QB_ROW_137070" localSheetId="2" hidden="1">'MAY 2025 I&amp;E YTD'!$H$128</definedName>
    <definedName name="QB_ROW_137280" localSheetId="5" hidden="1">'MAY 2025 BVA'!$I$130</definedName>
    <definedName name="QB_ROW_137280" localSheetId="1" hidden="1">'MAY 2025 I&amp;E MTD'!$I$129</definedName>
    <definedName name="QB_ROW_137280" localSheetId="2" hidden="1">'MAY 2025 I&amp;E YTD'!$I$130</definedName>
    <definedName name="QB_ROW_137370" localSheetId="5" hidden="1">'MAY 2025 BVA'!$H$131</definedName>
    <definedName name="QB_ROW_137370" localSheetId="1" hidden="1">'MAY 2025 I&amp;E MTD'!$H$130</definedName>
    <definedName name="QB_ROW_137370" localSheetId="2" hidden="1">'MAY 2025 I&amp;E YTD'!$H$131</definedName>
    <definedName name="QB_ROW_139260" localSheetId="5" hidden="1">'MAY 2025 BVA'!$G$96</definedName>
    <definedName name="QB_ROW_139260" localSheetId="2" hidden="1">'MAY 2025 I&amp;E YTD'!$G$96</definedName>
    <definedName name="QB_ROW_14011" localSheetId="0" hidden="1">'MAY 2025 Balance Sheet'!$B$75</definedName>
    <definedName name="QB_ROW_14250" localSheetId="0" hidden="1">'MAY 2025 Balance Sheet'!$F$65</definedName>
    <definedName name="QB_ROW_143030" localSheetId="3" hidden="1">'MAY 2025 General Ledger'!$D$155</definedName>
    <definedName name="QB_ROW_14311" localSheetId="0" hidden="1">'MAY 2025 Balance Sheet'!$B$88</definedName>
    <definedName name="QB_ROW_143260" localSheetId="5" hidden="1">'MAY 2025 BVA'!$G$60</definedName>
    <definedName name="QB_ROW_143260" localSheetId="1" hidden="1">'MAY 2025 I&amp;E MTD'!$G$60</definedName>
    <definedName name="QB_ROW_143260" localSheetId="2" hidden="1">'MAY 2025 I&amp;E YTD'!$G$60</definedName>
    <definedName name="QB_ROW_143330" localSheetId="3" hidden="1">'MAY 2025 General Ledger'!$D$157</definedName>
    <definedName name="QB_ROW_144260" localSheetId="5" hidden="1">'MAY 2025 BVA'!$G$197</definedName>
    <definedName name="QB_ROW_144260" localSheetId="1" hidden="1">'MAY 2025 I&amp;E MTD'!$G$196</definedName>
    <definedName name="QB_ROW_144260" localSheetId="2" hidden="1">'MAY 2025 I&amp;E YTD'!$G$197</definedName>
    <definedName name="QB_ROW_145260" localSheetId="5" hidden="1">'MAY 2025 BVA'!$G$198</definedName>
    <definedName name="QB_ROW_145260" localSheetId="1" hidden="1">'MAY 2025 I&amp;E MTD'!$G$197</definedName>
    <definedName name="QB_ROW_145260" localSheetId="2" hidden="1">'MAY 2025 I&amp;E YTD'!$G$198</definedName>
    <definedName name="QB_ROW_147260" localSheetId="5" hidden="1">'MAY 2025 BVA'!$G$206</definedName>
    <definedName name="QB_ROW_147260" localSheetId="1" hidden="1">'MAY 2025 I&amp;E MTD'!$G$205</definedName>
    <definedName name="QB_ROW_147260" localSheetId="2" hidden="1">'MAY 2025 I&amp;E YTD'!$G$206</definedName>
    <definedName name="QB_ROW_148030" localSheetId="0" hidden="1">'MAY 2025 Balance Sheet'!$D$5</definedName>
    <definedName name="QB_ROW_148330" localSheetId="0" hidden="1">'MAY 2025 Balance Sheet'!$D$14</definedName>
    <definedName name="QB_ROW_149260" localSheetId="5" hidden="1">'MAY 2025 BVA'!$G$209</definedName>
    <definedName name="QB_ROW_149260" localSheetId="1" hidden="1">'MAY 2025 I&amp;E MTD'!$G$208</definedName>
    <definedName name="QB_ROW_149260" localSheetId="2" hidden="1">'MAY 2025 I&amp;E YTD'!$G$209</definedName>
    <definedName name="QB_ROW_150260" localSheetId="5" hidden="1">'MAY 2025 BVA'!$G$210</definedName>
    <definedName name="QB_ROW_150260" localSheetId="1" hidden="1">'MAY 2025 I&amp;E MTD'!$G$209</definedName>
    <definedName name="QB_ROW_150260" localSheetId="2" hidden="1">'MAY 2025 I&amp;E YTD'!$G$210</definedName>
    <definedName name="QB_ROW_15250" localSheetId="0" hidden="1">'MAY 2025 Balance Sheet'!$F$64</definedName>
    <definedName name="QB_ROW_154260" localSheetId="5" hidden="1">'MAY 2025 BVA'!$G$202</definedName>
    <definedName name="QB_ROW_154260" localSheetId="1" hidden="1">'MAY 2025 I&amp;E MTD'!$G$201</definedName>
    <definedName name="QB_ROW_154260" localSheetId="2" hidden="1">'MAY 2025 I&amp;E YTD'!$G$202</definedName>
    <definedName name="QB_ROW_155260" localSheetId="5" hidden="1">'MAY 2025 BVA'!$G$203</definedName>
    <definedName name="QB_ROW_155260" localSheetId="1" hidden="1">'MAY 2025 I&amp;E MTD'!$G$202</definedName>
    <definedName name="QB_ROW_155260" localSheetId="2" hidden="1">'MAY 2025 I&amp;E YTD'!$G$203</definedName>
    <definedName name="QB_ROW_156040" localSheetId="3" hidden="1">'MAY 2025 General Ledger'!$E$319</definedName>
    <definedName name="QB_ROW_156050" localSheetId="3" hidden="1">'MAY 2025 General Ledger'!$F$326</definedName>
    <definedName name="QB_ROW_156070" localSheetId="5" hidden="1">'MAY 2025 BVA'!$H$124</definedName>
    <definedName name="QB_ROW_156070" localSheetId="1" hidden="1">'MAY 2025 I&amp;E MTD'!$H$123</definedName>
    <definedName name="QB_ROW_156070" localSheetId="2" hidden="1">'MAY 2025 I&amp;E YTD'!$H$124</definedName>
    <definedName name="QB_ROW_156280" localSheetId="5" hidden="1">'MAY 2025 BVA'!$I$126</definedName>
    <definedName name="QB_ROW_156280" localSheetId="1" hidden="1">'MAY 2025 I&amp;E MTD'!$I$125</definedName>
    <definedName name="QB_ROW_156280" localSheetId="2" hidden="1">'MAY 2025 I&amp;E YTD'!$I$126</definedName>
    <definedName name="QB_ROW_156340" localSheetId="3" hidden="1">'MAY 2025 General Ledger'!$E$339</definedName>
    <definedName name="QB_ROW_156350" localSheetId="3" hidden="1">'MAY 2025 General Ledger'!$F$338</definedName>
    <definedName name="QB_ROW_156370" localSheetId="5" hidden="1">'MAY 2025 BVA'!$H$127</definedName>
    <definedName name="QB_ROW_156370" localSheetId="1" hidden="1">'MAY 2025 I&amp;E MTD'!$H$126</definedName>
    <definedName name="QB_ROW_156370" localSheetId="2" hidden="1">'MAY 2025 I&amp;E YTD'!$H$127</definedName>
    <definedName name="QB_ROW_157070" localSheetId="5" hidden="1">'MAY 2025 BVA'!$H$132</definedName>
    <definedName name="QB_ROW_157070" localSheetId="1" hidden="1">'MAY 2025 I&amp;E MTD'!$H$131</definedName>
    <definedName name="QB_ROW_157070" localSheetId="2" hidden="1">'MAY 2025 I&amp;E YTD'!$H$132</definedName>
    <definedName name="QB_ROW_157280" localSheetId="5" hidden="1">'MAY 2025 BVA'!$I$134</definedName>
    <definedName name="QB_ROW_157280" localSheetId="1" hidden="1">'MAY 2025 I&amp;E MTD'!$I$133</definedName>
    <definedName name="QB_ROW_157280" localSheetId="2" hidden="1">'MAY 2025 I&amp;E YTD'!$I$134</definedName>
    <definedName name="QB_ROW_157370" localSheetId="5" hidden="1">'MAY 2025 BVA'!$H$135</definedName>
    <definedName name="QB_ROW_157370" localSheetId="1" hidden="1">'MAY 2025 I&amp;E MTD'!$H$134</definedName>
    <definedName name="QB_ROW_157370" localSheetId="2" hidden="1">'MAY 2025 I&amp;E YTD'!$H$135</definedName>
    <definedName name="QB_ROW_161020" localSheetId="3" hidden="1">'MAY 2025 General Ledger'!$C$467</definedName>
    <definedName name="QB_ROW_161250" localSheetId="5" hidden="1">'MAY 2025 BVA'!$F$224</definedName>
    <definedName name="QB_ROW_161250" localSheetId="1" hidden="1">'MAY 2025 I&amp;E MTD'!$F$223</definedName>
    <definedName name="QB_ROW_161250" localSheetId="2" hidden="1">'MAY 2025 I&amp;E YTD'!$F$224</definedName>
    <definedName name="QB_ROW_161320" localSheetId="3" hidden="1">'MAY 2025 General Ledger'!$C$470</definedName>
    <definedName name="QB_ROW_164040" localSheetId="3" hidden="1">'MAY 2025 General Ledger'!$E$372</definedName>
    <definedName name="QB_ROW_164270" localSheetId="5" hidden="1">'MAY 2025 BVA'!$H$142</definedName>
    <definedName name="QB_ROW_164270" localSheetId="1" hidden="1">'MAY 2025 I&amp;E MTD'!$H$141</definedName>
    <definedName name="QB_ROW_164270" localSheetId="2" hidden="1">'MAY 2025 I&amp;E YTD'!$H$142</definedName>
    <definedName name="QB_ROW_164340" localSheetId="3" hidden="1">'MAY 2025 General Ledger'!$E$374</definedName>
    <definedName name="QB_ROW_165040" localSheetId="3" hidden="1">'MAY 2025 General Ledger'!$E$219</definedName>
    <definedName name="QB_ROW_165270" localSheetId="5" hidden="1">'MAY 2025 BVA'!$H$91</definedName>
    <definedName name="QB_ROW_165270" localSheetId="1" hidden="1">'MAY 2025 I&amp;E MTD'!$H$91</definedName>
    <definedName name="QB_ROW_165270" localSheetId="2" hidden="1">'MAY 2025 I&amp;E YTD'!$H$91</definedName>
    <definedName name="QB_ROW_165340" localSheetId="3" hidden="1">'MAY 2025 General Ledger'!$E$224</definedName>
    <definedName name="QB_ROW_167050" localSheetId="3" hidden="1">'MAY 2025 General Ledger'!$F$387</definedName>
    <definedName name="QB_ROW_167280" localSheetId="5" hidden="1">'MAY 2025 BVA'!$I$150</definedName>
    <definedName name="QB_ROW_167280" localSheetId="1" hidden="1">'MAY 2025 I&amp;E MTD'!$I$149</definedName>
    <definedName name="QB_ROW_167280" localSheetId="2" hidden="1">'MAY 2025 I&amp;E YTD'!$I$150</definedName>
    <definedName name="QB_ROW_167350" localSheetId="3" hidden="1">'MAY 2025 General Ledger'!$F$389</definedName>
    <definedName name="QB_ROW_169240" localSheetId="0" hidden="1">'MAY 2025 Balance Sheet'!$E$40</definedName>
    <definedName name="QB_ROW_17221" localSheetId="0" hidden="1">'MAY 2025 Balance Sheet'!$C$87</definedName>
    <definedName name="QB_ROW_17250" localSheetId="0" hidden="1">'MAY 2025 Balance Sheet'!$F$55</definedName>
    <definedName name="QB_ROW_174230" localSheetId="0" hidden="1">'MAY 2025 Balance Sheet'!$D$82</definedName>
    <definedName name="QB_ROW_177260" localSheetId="5" hidden="1">'MAY 2025 BVA'!$G$56</definedName>
    <definedName name="QB_ROW_177260" localSheetId="1" hidden="1">'MAY 2025 I&amp;E MTD'!$G$56</definedName>
    <definedName name="QB_ROW_177260" localSheetId="2" hidden="1">'MAY 2025 I&amp;E YTD'!$G$56</definedName>
    <definedName name="QB_ROW_178260" localSheetId="5" hidden="1">'MAY 2025 BVA'!$G$52</definedName>
    <definedName name="QB_ROW_178260" localSheetId="1" hidden="1">'MAY 2025 I&amp;E MTD'!$G$52</definedName>
    <definedName name="QB_ROW_178260" localSheetId="2" hidden="1">'MAY 2025 I&amp;E YTD'!$G$52</definedName>
    <definedName name="QB_ROW_18220" localSheetId="0" hidden="1">'MAY 2025 Balance Sheet'!$C$30</definedName>
    <definedName name="QB_ROW_18301" localSheetId="5" hidden="1">'MAY 2025 BVA'!$A$310</definedName>
    <definedName name="QB_ROW_18301" localSheetId="1" hidden="1">'MAY 2025 I&amp;E MTD'!$A$306</definedName>
    <definedName name="QB_ROW_18301" localSheetId="2" hidden="1">'MAY 2025 I&amp;E YTD'!$A$310</definedName>
    <definedName name="QB_ROW_184260" localSheetId="5" hidden="1">'MAY 2025 BVA'!$G$199</definedName>
    <definedName name="QB_ROW_184260" localSheetId="1" hidden="1">'MAY 2025 I&amp;E MTD'!$G$198</definedName>
    <definedName name="QB_ROW_184260" localSheetId="2" hidden="1">'MAY 2025 I&amp;E YTD'!$G$199</definedName>
    <definedName name="QB_ROW_185040" localSheetId="3" hidden="1">'MAY 2025 General Ledger'!$E$375</definedName>
    <definedName name="QB_ROW_185270" localSheetId="5" hidden="1">'MAY 2025 BVA'!$H$143</definedName>
    <definedName name="QB_ROW_185270" localSheetId="1" hidden="1">'MAY 2025 I&amp;E MTD'!$H$142</definedName>
    <definedName name="QB_ROW_185270" localSheetId="2" hidden="1">'MAY 2025 I&amp;E YTD'!$H$143</definedName>
    <definedName name="QB_ROW_185340" localSheetId="3" hidden="1">'MAY 2025 General Ledger'!$E$377</definedName>
    <definedName name="QB_ROW_187020" localSheetId="0" hidden="1">'MAY 2025 Balance Sheet'!$C$77</definedName>
    <definedName name="QB_ROW_187320" localSheetId="0" hidden="1">'MAY 2025 Balance Sheet'!$C$84</definedName>
    <definedName name="QB_ROW_190010" localSheetId="3" hidden="1">'MAY 2025 General Ledger'!$B$472</definedName>
    <definedName name="QB_ROW_190040" localSheetId="5" hidden="1">'MAY 2025 BVA'!$E$227</definedName>
    <definedName name="QB_ROW_190040" localSheetId="1" hidden="1">'MAY 2025 I&amp;E MTD'!$E$226</definedName>
    <definedName name="QB_ROW_190040" localSheetId="2" hidden="1">'MAY 2025 I&amp;E YTD'!$E$227</definedName>
    <definedName name="QB_ROW_19011" localSheetId="5" hidden="1">'MAY 2025 BVA'!$B$3</definedName>
    <definedName name="QB_ROW_19011" localSheetId="1" hidden="1">'MAY 2025 I&amp;E MTD'!$B$3</definedName>
    <definedName name="QB_ROW_19011" localSheetId="2" hidden="1">'MAY 2025 I&amp;E YTD'!$B$3</definedName>
    <definedName name="QB_ROW_190250" localSheetId="5" hidden="1">'MAY 2025 BVA'!$F$241</definedName>
    <definedName name="QB_ROW_190250" localSheetId="1" hidden="1">'MAY 2025 I&amp;E MTD'!$F$240</definedName>
    <definedName name="QB_ROW_190250" localSheetId="2" hidden="1">'MAY 2025 I&amp;E YTD'!$F$241</definedName>
    <definedName name="QB_ROW_190310" localSheetId="3" hidden="1">'MAY 2025 General Ledger'!$B$492</definedName>
    <definedName name="QB_ROW_190340" localSheetId="5" hidden="1">'MAY 2025 BVA'!$E$242</definedName>
    <definedName name="QB_ROW_190340" localSheetId="1" hidden="1">'MAY 2025 I&amp;E MTD'!$E$241</definedName>
    <definedName name="QB_ROW_190340" localSheetId="2" hidden="1">'MAY 2025 I&amp;E YTD'!$E$242</definedName>
    <definedName name="QB_ROW_19311" localSheetId="5" hidden="1">'MAY 2025 BVA'!$B$258</definedName>
    <definedName name="QB_ROW_19311" localSheetId="1" hidden="1">'MAY 2025 I&amp;E MTD'!$B$257</definedName>
    <definedName name="QB_ROW_19311" localSheetId="2" hidden="1">'MAY 2025 I&amp;E YTD'!$B$258</definedName>
    <definedName name="QB_ROW_193220" localSheetId="0" hidden="1">'MAY 2025 Balance Sheet'!$C$76</definedName>
    <definedName name="QB_ROW_19350" localSheetId="5" hidden="1">'MAY 2025 BVA'!$F$48</definedName>
    <definedName name="QB_ROW_19350" localSheetId="1" hidden="1">'MAY 2025 I&amp;E MTD'!$F$48</definedName>
    <definedName name="QB_ROW_19350" localSheetId="2" hidden="1">'MAY 2025 I&amp;E YTD'!$F$48</definedName>
    <definedName name="QB_ROW_196260" localSheetId="5" hidden="1">'MAY 2025 BVA'!$G$200</definedName>
    <definedName name="QB_ROW_196260" localSheetId="1" hidden="1">'MAY 2025 I&amp;E MTD'!$G$199</definedName>
    <definedName name="QB_ROW_196260" localSheetId="2" hidden="1">'MAY 2025 I&amp;E YTD'!$G$200</definedName>
    <definedName name="QB_ROW_198040" localSheetId="3" hidden="1">'MAY 2025 General Ledger'!$E$185</definedName>
    <definedName name="QB_ROW_198070" localSheetId="5" hidden="1">'MAY 2025 BVA'!$H$77</definedName>
    <definedName name="QB_ROW_198070" localSheetId="1" hidden="1">'MAY 2025 I&amp;E MTD'!$H$77</definedName>
    <definedName name="QB_ROW_198070" localSheetId="2" hidden="1">'MAY 2025 I&amp;E YTD'!$H$77</definedName>
    <definedName name="QB_ROW_198280" localSheetId="5" hidden="1">'MAY 2025 BVA'!$I$86</definedName>
    <definedName name="QB_ROW_198280" localSheetId="1" hidden="1">'MAY 2025 I&amp;E MTD'!$I$86</definedName>
    <definedName name="QB_ROW_198280" localSheetId="2" hidden="1">'MAY 2025 I&amp;E YTD'!$I$86</definedName>
    <definedName name="QB_ROW_198340" localSheetId="3" hidden="1">'MAY 2025 General Ledger'!$E$202</definedName>
    <definedName name="QB_ROW_198370" localSheetId="5" hidden="1">'MAY 2025 BVA'!$H$87</definedName>
    <definedName name="QB_ROW_198370" localSheetId="1" hidden="1">'MAY 2025 I&amp;E MTD'!$H$87</definedName>
    <definedName name="QB_ROW_198370" localSheetId="2" hidden="1">'MAY 2025 I&amp;E YTD'!$H$87</definedName>
    <definedName name="QB_ROW_199250" localSheetId="5" hidden="1">'MAY 2025 BVA'!$F$235</definedName>
    <definedName name="QB_ROW_199250" localSheetId="1" hidden="1">'MAY 2025 I&amp;E MTD'!$F$234</definedName>
    <definedName name="QB_ROW_199250" localSheetId="2" hidden="1">'MAY 2025 I&amp;E YTD'!$F$235</definedName>
    <definedName name="QB_ROW_200270" localSheetId="5" hidden="1">'MAY 2025 BVA'!$H$154</definedName>
    <definedName name="QB_ROW_200270" localSheetId="1" hidden="1">'MAY 2025 I&amp;E MTD'!$H$153</definedName>
    <definedName name="QB_ROW_200270" localSheetId="2" hidden="1">'MAY 2025 I&amp;E YTD'!$H$154</definedName>
    <definedName name="QB_ROW_20031" localSheetId="5" hidden="1">'MAY 2025 BVA'!$D$4</definedName>
    <definedName name="QB_ROW_20031" localSheetId="1" hidden="1">'MAY 2025 I&amp;E MTD'!$D$4</definedName>
    <definedName name="QB_ROW_20031" localSheetId="2" hidden="1">'MAY 2025 I&amp;E YTD'!$D$4</definedName>
    <definedName name="QB_ROW_2021" localSheetId="0" hidden="1">'MAY 2025 Balance Sheet'!$C$4</definedName>
    <definedName name="QB_ROW_202240" localSheetId="5" hidden="1">'MAY 2025 BVA'!$E$256</definedName>
    <definedName name="QB_ROW_202240" localSheetId="1" hidden="1">'MAY 2025 I&amp;E MTD'!$E$255</definedName>
    <definedName name="QB_ROW_202240" localSheetId="2" hidden="1">'MAY 2025 I&amp;E YTD'!$E$256</definedName>
    <definedName name="QB_ROW_20331" localSheetId="5" hidden="1">'MAY 2025 BVA'!$D$30</definedName>
    <definedName name="QB_ROW_20331" localSheetId="1" hidden="1">'MAY 2025 I&amp;E MTD'!$D$30</definedName>
    <definedName name="QB_ROW_20331" localSheetId="2" hidden="1">'MAY 2025 I&amp;E YTD'!$D$30</definedName>
    <definedName name="QB_ROW_206050" localSheetId="3" hidden="1">'MAY 2025 General Ledger'!$F$196</definedName>
    <definedName name="QB_ROW_206280" localSheetId="5" hidden="1">'MAY 2025 BVA'!$I$80</definedName>
    <definedName name="QB_ROW_206280" localSheetId="1" hidden="1">'MAY 2025 I&amp;E MTD'!$I$80</definedName>
    <definedName name="QB_ROW_206280" localSheetId="2" hidden="1">'MAY 2025 I&amp;E YTD'!$I$80</definedName>
    <definedName name="QB_ROW_206350" localSheetId="3" hidden="1">'MAY 2025 General Ledger'!$F$198</definedName>
    <definedName name="QB_ROW_207020" localSheetId="3" hidden="1">'MAY 2025 General Ledger'!$C$473</definedName>
    <definedName name="QB_ROW_207050" localSheetId="5" hidden="1">'MAY 2025 BVA'!$F$229</definedName>
    <definedName name="QB_ROW_207050" localSheetId="1" hidden="1">'MAY 2025 I&amp;E MTD'!$F$228</definedName>
    <definedName name="QB_ROW_207050" localSheetId="2" hidden="1">'MAY 2025 I&amp;E YTD'!$F$229</definedName>
    <definedName name="QB_ROW_207260" localSheetId="5" hidden="1">'MAY 2025 BVA'!$G$233</definedName>
    <definedName name="QB_ROW_207260" localSheetId="1" hidden="1">'MAY 2025 I&amp;E MTD'!$G$232</definedName>
    <definedName name="QB_ROW_207260" localSheetId="2" hidden="1">'MAY 2025 I&amp;E YTD'!$G$233</definedName>
    <definedName name="QB_ROW_207320" localSheetId="3" hidden="1">'MAY 2025 General Ledger'!$C$480</definedName>
    <definedName name="QB_ROW_207350" localSheetId="5" hidden="1">'MAY 2025 BVA'!$F$234</definedName>
    <definedName name="QB_ROW_207350" localSheetId="1" hidden="1">'MAY 2025 I&amp;E MTD'!$F$233</definedName>
    <definedName name="QB_ROW_207350" localSheetId="2" hidden="1">'MAY 2025 I&amp;E YTD'!$F$234</definedName>
    <definedName name="QB_ROW_208250" localSheetId="5" hidden="1">'MAY 2025 BVA'!$F$228</definedName>
    <definedName name="QB_ROW_208250" localSheetId="1" hidden="1">'MAY 2025 I&amp;E MTD'!$F$227</definedName>
    <definedName name="QB_ROW_208250" localSheetId="2" hidden="1">'MAY 2025 I&amp;E YTD'!$F$228</definedName>
    <definedName name="QB_ROW_210010" localSheetId="3" hidden="1">'MAY 2025 General Ledger'!$B$466</definedName>
    <definedName name="QB_ROW_210040" localSheetId="5" hidden="1">'MAY 2025 BVA'!$E$222</definedName>
    <definedName name="QB_ROW_210040" localSheetId="1" hidden="1">'MAY 2025 I&amp;E MTD'!$E$221</definedName>
    <definedName name="QB_ROW_210040" localSheetId="2" hidden="1">'MAY 2025 I&amp;E YTD'!$E$222</definedName>
    <definedName name="QB_ROW_210250" localSheetId="5" hidden="1">'MAY 2025 BVA'!$F$225</definedName>
    <definedName name="QB_ROW_210250" localSheetId="1" hidden="1">'MAY 2025 I&amp;E MTD'!$F$224</definedName>
    <definedName name="QB_ROW_210250" localSheetId="2" hidden="1">'MAY 2025 I&amp;E YTD'!$F$225</definedName>
    <definedName name="QB_ROW_21031" localSheetId="5" hidden="1">'MAY 2025 BVA'!$D$32</definedName>
    <definedName name="QB_ROW_21031" localSheetId="1" hidden="1">'MAY 2025 I&amp;E MTD'!$D$32</definedName>
    <definedName name="QB_ROW_21031" localSheetId="2" hidden="1">'MAY 2025 I&amp;E YTD'!$D$32</definedName>
    <definedName name="QB_ROW_210310" localSheetId="3" hidden="1">'MAY 2025 General Ledger'!$B$471</definedName>
    <definedName name="QB_ROW_210340" localSheetId="5" hidden="1">'MAY 2025 BVA'!$E$226</definedName>
    <definedName name="QB_ROW_210340" localSheetId="1" hidden="1">'MAY 2025 I&amp;E MTD'!$E$225</definedName>
    <definedName name="QB_ROW_210340" localSheetId="2" hidden="1">'MAY 2025 I&amp;E YTD'!$E$226</definedName>
    <definedName name="QB_ROW_212250" localSheetId="5" hidden="1">'MAY 2025 BVA'!$F$20</definedName>
    <definedName name="QB_ROW_212250" localSheetId="1" hidden="1">'MAY 2025 I&amp;E MTD'!$F$20</definedName>
    <definedName name="QB_ROW_212250" localSheetId="2" hidden="1">'MAY 2025 I&amp;E YTD'!$F$20</definedName>
    <definedName name="QB_ROW_21331" localSheetId="5" hidden="1">'MAY 2025 BVA'!$D$257</definedName>
    <definedName name="QB_ROW_21331" localSheetId="1" hidden="1">'MAY 2025 I&amp;E MTD'!$D$256</definedName>
    <definedName name="QB_ROW_21331" localSheetId="2" hidden="1">'MAY 2025 I&amp;E YTD'!$D$257</definedName>
    <definedName name="QB_ROW_215260" localSheetId="5" hidden="1">'MAY 2025 BVA'!$G$189</definedName>
    <definedName name="QB_ROW_215260" localSheetId="1" hidden="1">'MAY 2025 I&amp;E MTD'!$G$188</definedName>
    <definedName name="QB_ROW_215260" localSheetId="2" hidden="1">'MAY 2025 I&amp;E YTD'!$G$189</definedName>
    <definedName name="QB_ROW_217050" localSheetId="3" hidden="1">'MAY 2025 General Ledger'!$F$199</definedName>
    <definedName name="QB_ROW_217280" localSheetId="5" hidden="1">'MAY 2025 BVA'!$I$82</definedName>
    <definedName name="QB_ROW_217280" localSheetId="1" hidden="1">'MAY 2025 I&amp;E MTD'!$I$82</definedName>
    <definedName name="QB_ROW_217280" localSheetId="2" hidden="1">'MAY 2025 I&amp;E YTD'!$I$82</definedName>
    <definedName name="QB_ROW_217350" localSheetId="3" hidden="1">'MAY 2025 General Ledger'!$F$201</definedName>
    <definedName name="QB_ROW_218050" localSheetId="3" hidden="1">'MAY 2025 General Ledger'!$F$193</definedName>
    <definedName name="QB_ROW_218280" localSheetId="5" hidden="1">'MAY 2025 BVA'!$I$79</definedName>
    <definedName name="QB_ROW_218280" localSheetId="1" hidden="1">'MAY 2025 I&amp;E MTD'!$I$79</definedName>
    <definedName name="QB_ROW_218280" localSheetId="2" hidden="1">'MAY 2025 I&amp;E YTD'!$I$79</definedName>
    <definedName name="QB_ROW_218350" localSheetId="3" hidden="1">'MAY 2025 General Ledger'!$F$195</definedName>
    <definedName name="QB_ROW_220040" localSheetId="3" hidden="1">'MAY 2025 General Ledger'!$E$378</definedName>
    <definedName name="QB_ROW_22011" localSheetId="5" hidden="1">'MAY 2025 BVA'!$B$259</definedName>
    <definedName name="QB_ROW_22011" localSheetId="1" hidden="1">'MAY 2025 I&amp;E MTD'!$B$258</definedName>
    <definedName name="QB_ROW_22011" localSheetId="2" hidden="1">'MAY 2025 I&amp;E YTD'!$B$259</definedName>
    <definedName name="QB_ROW_220270" localSheetId="5" hidden="1">'MAY 2025 BVA'!$H$144</definedName>
    <definedName name="QB_ROW_220270" localSheetId="1" hidden="1">'MAY 2025 I&amp;E MTD'!$H$143</definedName>
    <definedName name="QB_ROW_220270" localSheetId="2" hidden="1">'MAY 2025 I&amp;E YTD'!$H$144</definedName>
    <definedName name="QB_ROW_220340" localSheetId="3" hidden="1">'MAY 2025 General Ledger'!$E$380</definedName>
    <definedName name="QB_ROW_221040" localSheetId="3" hidden="1">'MAY 2025 General Ledger'!$E$345</definedName>
    <definedName name="QB_ROW_221270" localSheetId="5" hidden="1">'MAY 2025 BVA'!$H$140</definedName>
    <definedName name="QB_ROW_221270" localSheetId="1" hidden="1">'MAY 2025 I&amp;E MTD'!$H$139</definedName>
    <definedName name="QB_ROW_221270" localSheetId="2" hidden="1">'MAY 2025 I&amp;E YTD'!$H$140</definedName>
    <definedName name="QB_ROW_221340" localSheetId="3" hidden="1">'MAY 2025 General Ledger'!$E$359</definedName>
    <definedName name="QB_ROW_222020" localSheetId="3" hidden="1">'MAY 2025 General Ledger'!$C$42</definedName>
    <definedName name="QB_ROW_222250" localSheetId="5" hidden="1">'MAY 2025 BVA'!$F$21</definedName>
    <definedName name="QB_ROW_222250" localSheetId="1" hidden="1">'MAY 2025 I&amp;E MTD'!$F$21</definedName>
    <definedName name="QB_ROW_222250" localSheetId="2" hidden="1">'MAY 2025 I&amp;E YTD'!$F$21</definedName>
    <definedName name="QB_ROW_222320" localSheetId="3" hidden="1">'MAY 2025 General Ledger'!$C$44</definedName>
    <definedName name="QB_ROW_22311" localSheetId="5" hidden="1">'MAY 2025 BVA'!$B$309</definedName>
    <definedName name="QB_ROW_22311" localSheetId="1" hidden="1">'MAY 2025 I&amp;E MTD'!$B$305</definedName>
    <definedName name="QB_ROW_22311" localSheetId="2" hidden="1">'MAY 2025 I&amp;E YTD'!$B$309</definedName>
    <definedName name="QB_ROW_2240" localSheetId="0" hidden="1">'MAY 2025 Balance Sheet'!$E$12</definedName>
    <definedName name="QB_ROW_226260" localSheetId="5" hidden="1">'MAY 2025 BVA'!$G$205</definedName>
    <definedName name="QB_ROW_226260" localSheetId="1" hidden="1">'MAY 2025 I&amp;E MTD'!$G$204</definedName>
    <definedName name="QB_ROW_226260" localSheetId="2" hidden="1">'MAY 2025 I&amp;E YTD'!$G$205</definedName>
    <definedName name="QB_ROW_227250" localSheetId="5" hidden="1">'MAY 2025 BVA'!$F$172</definedName>
    <definedName name="QB_ROW_227250" localSheetId="1" hidden="1">'MAY 2025 I&amp;E MTD'!$F$171</definedName>
    <definedName name="QB_ROW_227250" localSheetId="2" hidden="1">'MAY 2025 I&amp;E YTD'!$F$172</definedName>
    <definedName name="QB_ROW_23021" localSheetId="5" hidden="1">'MAY 2025 BVA'!$C$260</definedName>
    <definedName name="QB_ROW_23021" localSheetId="1" hidden="1">'MAY 2025 I&amp;E MTD'!$C$259</definedName>
    <definedName name="QB_ROW_23021" localSheetId="2" hidden="1">'MAY 2025 I&amp;E YTD'!$C$260</definedName>
    <definedName name="QB_ROW_2321" localSheetId="0" hidden="1">'MAY 2025 Balance Sheet'!$C$15</definedName>
    <definedName name="QB_ROW_23250" localSheetId="5" hidden="1">'MAY 2025 BVA'!$F$16</definedName>
    <definedName name="QB_ROW_23250" localSheetId="1" hidden="1">'MAY 2025 I&amp;E MTD'!$F$16</definedName>
    <definedName name="QB_ROW_23250" localSheetId="2" hidden="1">'MAY 2025 I&amp;E YTD'!$F$16</definedName>
    <definedName name="QB_ROW_23321" localSheetId="5" hidden="1">'MAY 2025 BVA'!$C$288</definedName>
    <definedName name="QB_ROW_23321" localSheetId="1" hidden="1">'MAY 2025 I&amp;E MTD'!$C$284</definedName>
    <definedName name="QB_ROW_23321" localSheetId="2" hidden="1">'MAY 2025 I&amp;E YTD'!$C$288</definedName>
    <definedName name="QB_ROW_237230" localSheetId="0" hidden="1">'MAY 2025 Balance Sheet'!$D$18</definedName>
    <definedName name="QB_ROW_24021" localSheetId="5" hidden="1">'MAY 2025 BVA'!$C$289</definedName>
    <definedName name="QB_ROW_24021" localSheetId="1" hidden="1">'MAY 2025 I&amp;E MTD'!$C$285</definedName>
    <definedName name="QB_ROW_24021" localSheetId="2" hidden="1">'MAY 2025 I&amp;E YTD'!$C$289</definedName>
    <definedName name="QB_ROW_24250" localSheetId="5" hidden="1">'MAY 2025 BVA'!$F$17</definedName>
    <definedName name="QB_ROW_24250" localSheetId="1" hidden="1">'MAY 2025 I&amp;E MTD'!$F$17</definedName>
    <definedName name="QB_ROW_24250" localSheetId="2" hidden="1">'MAY 2025 I&amp;E YTD'!$F$17</definedName>
    <definedName name="QB_ROW_24321" localSheetId="5" hidden="1">'MAY 2025 BVA'!$C$308</definedName>
    <definedName name="QB_ROW_24321" localSheetId="1" hidden="1">'MAY 2025 I&amp;E MTD'!$C$304</definedName>
    <definedName name="QB_ROW_24321" localSheetId="2" hidden="1">'MAY 2025 I&amp;E YTD'!$C$308</definedName>
    <definedName name="QB_ROW_243240" localSheetId="0" hidden="1">'MAY 2025 Balance Sheet'!$E$47</definedName>
    <definedName name="QB_ROW_244230" localSheetId="0" hidden="1">'MAY 2025 Balance Sheet'!$D$83</definedName>
    <definedName name="QB_ROW_25020" localSheetId="3" hidden="1">'MAY 2025 General Ledger'!$C$159</definedName>
    <definedName name="QB_ROW_25030" localSheetId="3" hidden="1">'MAY 2025 General Ledger'!$D$169</definedName>
    <definedName name="QB_ROW_25050" localSheetId="5" hidden="1">'MAY 2025 BVA'!$F$63</definedName>
    <definedName name="QB_ROW_25050" localSheetId="1" hidden="1">'MAY 2025 I&amp;E MTD'!$F$63</definedName>
    <definedName name="QB_ROW_25050" localSheetId="2" hidden="1">'MAY 2025 I&amp;E YTD'!$F$63</definedName>
    <definedName name="QB_ROW_251220" localSheetId="0" hidden="1">'MAY 2025 Balance Sheet'!$C$26</definedName>
    <definedName name="QB_ROW_25260" localSheetId="5" hidden="1">'MAY 2025 BVA'!$G$70</definedName>
    <definedName name="QB_ROW_25260" localSheetId="1" hidden="1">'MAY 2025 I&amp;E MTD'!$G$70</definedName>
    <definedName name="QB_ROW_25260" localSheetId="2" hidden="1">'MAY 2025 I&amp;E YTD'!$G$70</definedName>
    <definedName name="QB_ROW_25301" localSheetId="3" hidden="1">'MAY 2025 General Ledger'!$A$591</definedName>
    <definedName name="QB_ROW_25320" localSheetId="3" hidden="1">'MAY 2025 General Ledger'!$C$176</definedName>
    <definedName name="QB_ROW_25330" localSheetId="3" hidden="1">'MAY 2025 General Ledger'!$D$175</definedName>
    <definedName name="QB_ROW_25350" localSheetId="5" hidden="1">'MAY 2025 BVA'!$F$71</definedName>
    <definedName name="QB_ROW_25350" localSheetId="1" hidden="1">'MAY 2025 I&amp;E MTD'!$F$71</definedName>
    <definedName name="QB_ROW_25350" localSheetId="2" hidden="1">'MAY 2025 I&amp;E YTD'!$F$71</definedName>
    <definedName name="QB_ROW_259040" localSheetId="3" hidden="1">'MAY 2025 General Ledger'!$E$225</definedName>
    <definedName name="QB_ROW_259270" localSheetId="5" hidden="1">'MAY 2025 BVA'!$H$92</definedName>
    <definedName name="QB_ROW_259270" localSheetId="1" hidden="1">'MAY 2025 I&amp;E MTD'!$H$92</definedName>
    <definedName name="QB_ROW_259270" localSheetId="2" hidden="1">'MAY 2025 I&amp;E YTD'!$H$92</definedName>
    <definedName name="QB_ROW_259340" localSheetId="3" hidden="1">'MAY 2025 General Ledger'!$E$227</definedName>
    <definedName name="QB_ROW_260040" localSheetId="3" hidden="1">'MAY 2025 General Ledger'!$E$228</definedName>
    <definedName name="QB_ROW_260270" localSheetId="5" hidden="1">'MAY 2025 BVA'!$H$93</definedName>
    <definedName name="QB_ROW_260270" localSheetId="1" hidden="1">'MAY 2025 I&amp;E MTD'!$H$93</definedName>
    <definedName name="QB_ROW_260270" localSheetId="2" hidden="1">'MAY 2025 I&amp;E YTD'!$H$93</definedName>
    <definedName name="QB_ROW_260340" localSheetId="3" hidden="1">'MAY 2025 General Ledger'!$E$237</definedName>
    <definedName name="QB_ROW_261260" localSheetId="5" hidden="1">'MAY 2025 BVA'!$G$252</definedName>
    <definedName name="QB_ROW_261260" localSheetId="1" hidden="1">'MAY 2025 I&amp;E MTD'!$G$251</definedName>
    <definedName name="QB_ROW_261260" localSheetId="2" hidden="1">'MAY 2025 I&amp;E YTD'!$G$252</definedName>
    <definedName name="QB_ROW_264260" localSheetId="5" hidden="1">'MAY 2025 BVA'!$G$230</definedName>
    <definedName name="QB_ROW_264260" localSheetId="1" hidden="1">'MAY 2025 I&amp;E MTD'!$G$229</definedName>
    <definedName name="QB_ROW_264260" localSheetId="2" hidden="1">'MAY 2025 I&amp;E YTD'!$G$230</definedName>
    <definedName name="QB_ROW_27020" localSheetId="3" hidden="1">'MAY 2025 General Ledger'!$C$154</definedName>
    <definedName name="QB_ROW_270220" localSheetId="0" hidden="1">'MAY 2025 Balance Sheet'!$C$28</definedName>
    <definedName name="QB_ROW_27050" localSheetId="5" hidden="1">'MAY 2025 BVA'!$F$55</definedName>
    <definedName name="QB_ROW_27050" localSheetId="1" hidden="1">'MAY 2025 I&amp;E MTD'!$F$55</definedName>
    <definedName name="QB_ROW_27050" localSheetId="2" hidden="1">'MAY 2025 I&amp;E YTD'!$F$55</definedName>
    <definedName name="QB_ROW_272220" localSheetId="0" hidden="1">'MAY 2025 Balance Sheet'!$C$32</definedName>
    <definedName name="QB_ROW_27260" localSheetId="5" hidden="1">'MAY 2025 BVA'!$G$61</definedName>
    <definedName name="QB_ROW_27260" localSheetId="1" hidden="1">'MAY 2025 I&amp;E MTD'!$G$61</definedName>
    <definedName name="QB_ROW_27260" localSheetId="2" hidden="1">'MAY 2025 I&amp;E YTD'!$G$61</definedName>
    <definedName name="QB_ROW_27320" localSheetId="3" hidden="1">'MAY 2025 General Ledger'!$C$158</definedName>
    <definedName name="QB_ROW_27350" localSheetId="5" hidden="1">'MAY 2025 BVA'!$F$62</definedName>
    <definedName name="QB_ROW_27350" localSheetId="1" hidden="1">'MAY 2025 I&amp;E MTD'!$F$62</definedName>
    <definedName name="QB_ROW_27350" localSheetId="2" hidden="1">'MAY 2025 I&amp;E YTD'!$F$62</definedName>
    <definedName name="QB_ROW_278270" localSheetId="5" hidden="1">'MAY 2025 BVA'!$H$102</definedName>
    <definedName name="QB_ROW_278270" localSheetId="1" hidden="1">'MAY 2025 I&amp;E MTD'!$H$101</definedName>
    <definedName name="QB_ROW_278270" localSheetId="2" hidden="1">'MAY 2025 I&amp;E YTD'!$H$102</definedName>
    <definedName name="QB_ROW_28260" localSheetId="5" hidden="1">'MAY 2025 BVA'!$G$58</definedName>
    <definedName name="QB_ROW_28260" localSheetId="1" hidden="1">'MAY 2025 I&amp;E MTD'!$G$58</definedName>
    <definedName name="QB_ROW_28260" localSheetId="2" hidden="1">'MAY 2025 I&amp;E YTD'!$G$58</definedName>
    <definedName name="QB_ROW_287280" localSheetId="5" hidden="1">'MAY 2025 BVA'!$I$85</definedName>
    <definedName name="QB_ROW_287280" localSheetId="1" hidden="1">'MAY 2025 I&amp;E MTD'!$I$85</definedName>
    <definedName name="QB_ROW_287280" localSheetId="2" hidden="1">'MAY 2025 I&amp;E YTD'!$I$85</definedName>
    <definedName name="QB_ROW_290220" localSheetId="0" hidden="1">'MAY 2025 Balance Sheet'!$C$27</definedName>
    <definedName name="QB_ROW_293230" localSheetId="0" hidden="1">'MAY 2025 Balance Sheet'!$D$80</definedName>
    <definedName name="QB_ROW_294250" localSheetId="5" hidden="1">'MAY 2025 BVA'!$F$178</definedName>
    <definedName name="QB_ROW_294250" localSheetId="1" hidden="1">'MAY 2025 I&amp;E MTD'!$F$177</definedName>
    <definedName name="QB_ROW_294250" localSheetId="2" hidden="1">'MAY 2025 I&amp;E YTD'!$F$178</definedName>
    <definedName name="QB_ROW_301" localSheetId="0" hidden="1">'MAY 2025 Balance Sheet'!$A$35</definedName>
    <definedName name="QB_ROW_3021" localSheetId="0" hidden="1">'MAY 2025 Balance Sheet'!$C$16</definedName>
    <definedName name="QB_ROW_305020" localSheetId="3" hidden="1">'MAY 2025 General Ledger'!$C$48</definedName>
    <definedName name="QB_ROW_305250" localSheetId="5" hidden="1">'MAY 2025 BVA'!$F$23</definedName>
    <definedName name="QB_ROW_305250" localSheetId="1" hidden="1">'MAY 2025 I&amp;E MTD'!$F$23</definedName>
    <definedName name="QB_ROW_305250" localSheetId="2" hidden="1">'MAY 2025 I&amp;E YTD'!$F$23</definedName>
    <definedName name="QB_ROW_305320" localSheetId="3" hidden="1">'MAY 2025 General Ledger'!$C$50</definedName>
    <definedName name="QB_ROW_306030" localSheetId="3" hidden="1">'MAY 2025 General Ledger'!$D$163</definedName>
    <definedName name="QB_ROW_306260" localSheetId="5" hidden="1">'MAY 2025 BVA'!$G$67</definedName>
    <definedName name="QB_ROW_306260" localSheetId="1" hidden="1">'MAY 2025 I&amp;E MTD'!$G$67</definedName>
    <definedName name="QB_ROW_306260" localSheetId="2" hidden="1">'MAY 2025 I&amp;E YTD'!$G$67</definedName>
    <definedName name="QB_ROW_306330" localSheetId="3" hidden="1">'MAY 2025 General Ledger'!$D$165</definedName>
    <definedName name="QB_ROW_307330" localSheetId="5" hidden="1">'MAY 2025 BVA'!$D$290</definedName>
    <definedName name="QB_ROW_307330" localSheetId="1" hidden="1">'MAY 2025 I&amp;E MTD'!$D$286</definedName>
    <definedName name="QB_ROW_307330" localSheetId="2" hidden="1">'MAY 2025 I&amp;E YTD'!$D$290</definedName>
    <definedName name="QB_ROW_308250" localSheetId="5" hidden="1">'MAY 2025 BVA'!$F$49</definedName>
    <definedName name="QB_ROW_308250" localSheetId="1" hidden="1">'MAY 2025 I&amp;E MTD'!$F$49</definedName>
    <definedName name="QB_ROW_308250" localSheetId="2" hidden="1">'MAY 2025 I&amp;E YTD'!$F$49</definedName>
    <definedName name="QB_ROW_316230" localSheetId="0" hidden="1">'MAY 2025 Balance Sheet'!$D$79</definedName>
    <definedName name="QB_ROW_319040" localSheetId="3" hidden="1">'MAY 2025 General Ledger'!$E$203</definedName>
    <definedName name="QB_ROW_319270" localSheetId="5" hidden="1">'MAY 2025 BVA'!$H$88</definedName>
    <definedName name="QB_ROW_319270" localSheetId="1" hidden="1">'MAY 2025 I&amp;E MTD'!$H$88</definedName>
    <definedName name="QB_ROW_319270" localSheetId="2" hidden="1">'MAY 2025 I&amp;E YTD'!$H$88</definedName>
    <definedName name="QB_ROW_319340" localSheetId="3" hidden="1">'MAY 2025 General Ledger'!$E$218</definedName>
    <definedName name="QB_ROW_32030" localSheetId="3" hidden="1">'MAY 2025 General Ledger'!$D$341</definedName>
    <definedName name="QB_ROW_321030" localSheetId="3" hidden="1">'MAY 2025 General Ledger'!$D$239</definedName>
    <definedName name="QB_ROW_321060" localSheetId="5" hidden="1">'MAY 2025 BVA'!$G$97</definedName>
    <definedName name="QB_ROW_321060" localSheetId="1" hidden="1">'MAY 2025 I&amp;E MTD'!$G$96</definedName>
    <definedName name="QB_ROW_321060" localSheetId="2" hidden="1">'MAY 2025 I&amp;E YTD'!$G$97</definedName>
    <definedName name="QB_ROW_321270" localSheetId="5" hidden="1">'MAY 2025 BVA'!$H$104</definedName>
    <definedName name="QB_ROW_321270" localSheetId="1" hidden="1">'MAY 2025 I&amp;E MTD'!$H$103</definedName>
    <definedName name="QB_ROW_321270" localSheetId="2" hidden="1">'MAY 2025 I&amp;E YTD'!$H$104</definedName>
    <definedName name="QB_ROW_321330" localSheetId="3" hidden="1">'MAY 2025 General Ledger'!$D$272</definedName>
    <definedName name="QB_ROW_321360" localSheetId="5" hidden="1">'MAY 2025 BVA'!$G$105</definedName>
    <definedName name="QB_ROW_321360" localSheetId="1" hidden="1">'MAY 2025 I&amp;E MTD'!$G$104</definedName>
    <definedName name="QB_ROW_321360" localSheetId="2" hidden="1">'MAY 2025 I&amp;E YTD'!$G$105</definedName>
    <definedName name="QB_ROW_322040" localSheetId="3" hidden="1">'MAY 2025 General Ledger'!$E$255</definedName>
    <definedName name="QB_ROW_322270" localSheetId="5" hidden="1">'MAY 2025 BVA'!$H$100</definedName>
    <definedName name="QB_ROW_322270" localSheetId="1" hidden="1">'MAY 2025 I&amp;E MTD'!$H$99</definedName>
    <definedName name="QB_ROW_322270" localSheetId="2" hidden="1">'MAY 2025 I&amp;E YTD'!$H$100</definedName>
    <definedName name="QB_ROW_322340" localSheetId="3" hidden="1">'MAY 2025 General Ledger'!$E$260</definedName>
    <definedName name="QB_ROW_32260" localSheetId="5" hidden="1">'MAY 2025 BVA'!$G$138</definedName>
    <definedName name="QB_ROW_32260" localSheetId="1" hidden="1">'MAY 2025 I&amp;E MTD'!$G$137</definedName>
    <definedName name="QB_ROW_32260" localSheetId="2" hidden="1">'MAY 2025 I&amp;E YTD'!$G$138</definedName>
    <definedName name="QB_ROW_323040" localSheetId="3" hidden="1">'MAY 2025 General Ledger'!$E$261</definedName>
    <definedName name="QB_ROW_323270" localSheetId="5" hidden="1">'MAY 2025 BVA'!$H$101</definedName>
    <definedName name="QB_ROW_323270" localSheetId="1" hidden="1">'MAY 2025 I&amp;E MTD'!$H$100</definedName>
    <definedName name="QB_ROW_323270" localSheetId="2" hidden="1">'MAY 2025 I&amp;E YTD'!$H$101</definedName>
    <definedName name="QB_ROW_32330" localSheetId="3" hidden="1">'MAY 2025 General Ledger'!$D$343</definedName>
    <definedName name="QB_ROW_323340" localSheetId="3" hidden="1">'MAY 2025 General Ledger'!$E$267</definedName>
    <definedName name="QB_ROW_324040" localSheetId="3" hidden="1">'MAY 2025 General Ledger'!$E$248</definedName>
    <definedName name="QB_ROW_324270" localSheetId="5" hidden="1">'MAY 2025 BVA'!$H$99</definedName>
    <definedName name="QB_ROW_324270" localSheetId="1" hidden="1">'MAY 2025 I&amp;E MTD'!$H$98</definedName>
    <definedName name="QB_ROW_324270" localSheetId="2" hidden="1">'MAY 2025 I&amp;E YTD'!$H$99</definedName>
    <definedName name="QB_ROW_324340" localSheetId="3" hidden="1">'MAY 2025 General Ledger'!$E$254</definedName>
    <definedName name="QB_ROW_325250" localSheetId="0" hidden="1">'MAY 2025 Balance Sheet'!$F$69</definedName>
    <definedName name="QB_ROW_327040" localSheetId="0" hidden="1">'MAY 2025 Balance Sheet'!$E$68</definedName>
    <definedName name="QB_ROW_327250" localSheetId="0" hidden="1">'MAY 2025 Balance Sheet'!$F$70</definedName>
    <definedName name="QB_ROW_327340" localSheetId="0" hidden="1">'MAY 2025 Balance Sheet'!$E$71</definedName>
    <definedName name="QB_ROW_329030" localSheetId="3" hidden="1">'MAY 2025 General Ledger'!$D$441</definedName>
    <definedName name="QB_ROW_329260" localSheetId="5" hidden="1">'MAY 2025 BVA'!$G$187</definedName>
    <definedName name="QB_ROW_329260" localSheetId="1" hidden="1">'MAY 2025 I&amp;E MTD'!$G$186</definedName>
    <definedName name="QB_ROW_329260" localSheetId="2" hidden="1">'MAY 2025 I&amp;E YTD'!$G$187</definedName>
    <definedName name="QB_ROW_329330" localSheetId="3" hidden="1">'MAY 2025 General Ledger'!$D$445</definedName>
    <definedName name="QB_ROW_33020" localSheetId="3" hidden="1">'MAY 2025 General Ledger'!$C$37</definedName>
    <definedName name="QB_ROW_3321" localSheetId="0" hidden="1">'MAY 2025 Balance Sheet'!$C$19</definedName>
    <definedName name="QB_ROW_33250" localSheetId="5" hidden="1">'MAY 2025 BVA'!$F$18</definedName>
    <definedName name="QB_ROW_33250" localSheetId="1" hidden="1">'MAY 2025 I&amp;E MTD'!$F$18</definedName>
    <definedName name="QB_ROW_33250" localSheetId="2" hidden="1">'MAY 2025 I&amp;E YTD'!$F$18</definedName>
    <definedName name="QB_ROW_33320" localSheetId="3" hidden="1">'MAY 2025 General Ledger'!$C$41</definedName>
    <definedName name="QB_ROW_336230" localSheetId="0" hidden="1">'MAY 2025 Balance Sheet'!$D$81</definedName>
    <definedName name="QB_ROW_339040" localSheetId="0" hidden="1">'MAY 2025 Balance Sheet'!$E$49</definedName>
    <definedName name="QB_ROW_339340" localSheetId="0" hidden="1">'MAY 2025 Balance Sheet'!$E$51</definedName>
    <definedName name="QB_ROW_34020" localSheetId="3" hidden="1">'MAY 2025 General Ledger'!$C$177</definedName>
    <definedName name="QB_ROW_34050" localSheetId="5" hidden="1">'MAY 2025 BVA'!$F$72</definedName>
    <definedName name="QB_ROW_34050" localSheetId="1" hidden="1">'MAY 2025 I&amp;E MTD'!$F$72</definedName>
    <definedName name="QB_ROW_34050" localSheetId="2" hidden="1">'MAY 2025 I&amp;E YTD'!$F$72</definedName>
    <definedName name="QB_ROW_34260" localSheetId="5" hidden="1">'MAY 2025 BVA'!$G$112</definedName>
    <definedName name="QB_ROW_34260" localSheetId="1" hidden="1">'MAY 2025 I&amp;E MTD'!$G$111</definedName>
    <definedName name="QB_ROW_34260" localSheetId="2" hidden="1">'MAY 2025 I&amp;E YTD'!$G$112</definedName>
    <definedName name="QB_ROW_34320" localSheetId="3" hidden="1">'MAY 2025 General Ledger'!$C$308</definedName>
    <definedName name="QB_ROW_34350" localSheetId="5" hidden="1">'MAY 2025 BVA'!$F$113</definedName>
    <definedName name="QB_ROW_34350" localSheetId="1" hidden="1">'MAY 2025 I&amp;E MTD'!$F$112</definedName>
    <definedName name="QB_ROW_34350" localSheetId="2" hidden="1">'MAY 2025 I&amp;E YTD'!$F$113</definedName>
    <definedName name="QB_ROW_349240" localSheetId="0" hidden="1">'MAY 2025 Balance Sheet'!$E$48</definedName>
    <definedName name="QB_ROW_353030" localSheetId="3" hidden="1">'MAY 2025 General Ledger'!$D$459</definedName>
    <definedName name="QB_ROW_353260" localSheetId="5" hidden="1">'MAY 2025 BVA'!$G$216</definedName>
    <definedName name="QB_ROW_353260" localSheetId="1" hidden="1">'MAY 2025 I&amp;E MTD'!$G$215</definedName>
    <definedName name="QB_ROW_353260" localSheetId="2" hidden="1">'MAY 2025 I&amp;E YTD'!$G$216</definedName>
    <definedName name="QB_ROW_353330" localSheetId="3" hidden="1">'MAY 2025 General Ledger'!$D$463</definedName>
    <definedName name="QB_ROW_354040" localSheetId="3" hidden="1">'MAY 2025 General Ledger'!$E$268</definedName>
    <definedName name="QB_ROW_354270" localSheetId="5" hidden="1">'MAY 2025 BVA'!$H$103</definedName>
    <definedName name="QB_ROW_354270" localSheetId="1" hidden="1">'MAY 2025 I&amp;E MTD'!$H$102</definedName>
    <definedName name="QB_ROW_354270" localSheetId="2" hidden="1">'MAY 2025 I&amp;E YTD'!$H$103</definedName>
    <definedName name="QB_ROW_354340" localSheetId="3" hidden="1">'MAY 2025 General Ledger'!$E$271</definedName>
    <definedName name="QB_ROW_355220" localSheetId="0" hidden="1">'MAY 2025 Balance Sheet'!$C$29</definedName>
    <definedName name="QB_ROW_356280" localSheetId="5" hidden="1">'MAY 2025 BVA'!$I$83</definedName>
    <definedName name="QB_ROW_356280" localSheetId="1" hidden="1">'MAY 2025 I&amp;E MTD'!$I$83</definedName>
    <definedName name="QB_ROW_356280" localSheetId="2" hidden="1">'MAY 2025 I&amp;E YTD'!$I$83</definedName>
    <definedName name="QB_ROW_360260" localSheetId="5" hidden="1">'MAY 2025 BVA'!$G$212</definedName>
    <definedName name="QB_ROW_360260" localSheetId="1" hidden="1">'MAY 2025 I&amp;E MTD'!$G$211</definedName>
    <definedName name="QB_ROW_360260" localSheetId="2" hidden="1">'MAY 2025 I&amp;E YTD'!$G$212</definedName>
    <definedName name="QB_ROW_367260" localSheetId="5" hidden="1">'MAY 2025 BVA'!$G$208</definedName>
    <definedName name="QB_ROW_367260" localSheetId="1" hidden="1">'MAY 2025 I&amp;E MTD'!$G$207</definedName>
    <definedName name="QB_ROW_367260" localSheetId="2" hidden="1">'MAY 2025 I&amp;E YTD'!$G$208</definedName>
    <definedName name="QB_ROW_369010" localSheetId="3" hidden="1">'MAY 2025 General Ledger'!$B$493</definedName>
    <definedName name="QB_ROW_369040" localSheetId="5" hidden="1">'MAY 2025 BVA'!$E$243</definedName>
    <definedName name="QB_ROW_369040" localSheetId="1" hidden="1">'MAY 2025 I&amp;E MTD'!$E$242</definedName>
    <definedName name="QB_ROW_369040" localSheetId="2" hidden="1">'MAY 2025 I&amp;E YTD'!$E$243</definedName>
    <definedName name="QB_ROW_369250" localSheetId="5" hidden="1">'MAY 2025 BVA'!$F$254</definedName>
    <definedName name="QB_ROW_369250" localSheetId="1" hidden="1">'MAY 2025 I&amp;E MTD'!$F$253</definedName>
    <definedName name="QB_ROW_369250" localSheetId="2" hidden="1">'MAY 2025 I&amp;E YTD'!$F$254</definedName>
    <definedName name="QB_ROW_369310" localSheetId="3" hidden="1">'MAY 2025 General Ledger'!$B$500</definedName>
    <definedName name="QB_ROW_369340" localSheetId="5" hidden="1">'MAY 2025 BVA'!$E$255</definedName>
    <definedName name="QB_ROW_369340" localSheetId="1" hidden="1">'MAY 2025 I&amp;E MTD'!$E$254</definedName>
    <definedName name="QB_ROW_369340" localSheetId="2" hidden="1">'MAY 2025 I&amp;E YTD'!$E$255</definedName>
    <definedName name="QB_ROW_370020" localSheetId="3" hidden="1">'MAY 2025 General Ledger'!$C$144</definedName>
    <definedName name="QB_ROW_370030" localSheetId="3" hidden="1">'MAY 2025 General Ledger'!$D$150</definedName>
    <definedName name="QB_ROW_370050" localSheetId="5" hidden="1">'MAY 2025 BVA'!$F$50</definedName>
    <definedName name="QB_ROW_370050" localSheetId="1" hidden="1">'MAY 2025 I&amp;E MTD'!$F$50</definedName>
    <definedName name="QB_ROW_370050" localSheetId="2" hidden="1">'MAY 2025 I&amp;E YTD'!$F$50</definedName>
    <definedName name="QB_ROW_370260" localSheetId="5" hidden="1">'MAY 2025 BVA'!$G$53</definedName>
    <definedName name="QB_ROW_370260" localSheetId="1" hidden="1">'MAY 2025 I&amp;E MTD'!$G$53</definedName>
    <definedName name="QB_ROW_370260" localSheetId="2" hidden="1">'MAY 2025 I&amp;E YTD'!$G$53</definedName>
    <definedName name="QB_ROW_370320" localSheetId="3" hidden="1">'MAY 2025 General Ledger'!$C$153</definedName>
    <definedName name="QB_ROW_370330" localSheetId="3" hidden="1">'MAY 2025 General Ledger'!$D$152</definedName>
    <definedName name="QB_ROW_370350" localSheetId="5" hidden="1">'MAY 2025 BVA'!$F$54</definedName>
    <definedName name="QB_ROW_370350" localSheetId="1" hidden="1">'MAY 2025 I&amp;E MTD'!$F$54</definedName>
    <definedName name="QB_ROW_370350" localSheetId="2" hidden="1">'MAY 2025 I&amp;E YTD'!$F$54</definedName>
    <definedName name="QB_ROW_374030" localSheetId="3" hidden="1">'MAY 2025 General Ledger'!$D$571</definedName>
    <definedName name="QB_ROW_374250" localSheetId="5" hidden="1">'MAY 2025 BVA'!$F$298</definedName>
    <definedName name="QB_ROW_374250" localSheetId="1" hidden="1">'MAY 2025 I&amp;E MTD'!$F$294</definedName>
    <definedName name="QB_ROW_374250" localSheetId="2" hidden="1">'MAY 2025 I&amp;E YTD'!$F$298</definedName>
    <definedName name="QB_ROW_374330" localSheetId="3" hidden="1">'MAY 2025 General Ledger'!$D$578</definedName>
    <definedName name="QB_ROW_375020" localSheetId="3" hidden="1">'MAY 2025 General Ledger'!$C$519</definedName>
    <definedName name="QB_ROW_375040" localSheetId="5" hidden="1">'MAY 2025 BVA'!$E$279</definedName>
    <definedName name="QB_ROW_375040" localSheetId="1" hidden="1">'MAY 2025 I&amp;E MTD'!$E$275</definedName>
    <definedName name="QB_ROW_375040" localSheetId="2" hidden="1">'MAY 2025 I&amp;E YTD'!$E$279</definedName>
    <definedName name="QB_ROW_375250" localSheetId="5" hidden="1">'MAY 2025 BVA'!$F$285</definedName>
    <definedName name="QB_ROW_375250" localSheetId="1" hidden="1">'MAY 2025 I&amp;E MTD'!$F$281</definedName>
    <definedName name="QB_ROW_375250" localSheetId="2" hidden="1">'MAY 2025 I&amp;E YTD'!$F$285</definedName>
    <definedName name="QB_ROW_375320" localSheetId="3" hidden="1">'MAY 2025 General Ledger'!$C$553</definedName>
    <definedName name="QB_ROW_375340" localSheetId="5" hidden="1">'MAY 2025 BVA'!$E$286</definedName>
    <definedName name="QB_ROW_375340" localSheetId="1" hidden="1">'MAY 2025 I&amp;E MTD'!$E$282</definedName>
    <definedName name="QB_ROW_375340" localSheetId="2" hidden="1">'MAY 2025 I&amp;E YTD'!$E$286</definedName>
    <definedName name="QB_ROW_378250" localSheetId="5" hidden="1">'MAY 2025 BVA'!$F$27</definedName>
    <definedName name="QB_ROW_378250" localSheetId="1" hidden="1">'MAY 2025 I&amp;E MTD'!$F$27</definedName>
    <definedName name="QB_ROW_378250" localSheetId="2" hidden="1">'MAY 2025 I&amp;E YTD'!$F$27</definedName>
    <definedName name="QB_ROW_379250" localSheetId="5" hidden="1">'MAY 2025 BVA'!$F$26</definedName>
    <definedName name="QB_ROW_379250" localSheetId="1" hidden="1">'MAY 2025 I&amp;E MTD'!$F$26</definedName>
    <definedName name="QB_ROW_379250" localSheetId="2" hidden="1">'MAY 2025 I&amp;E YTD'!$F$26</definedName>
    <definedName name="QB_ROW_38030" localSheetId="3" hidden="1">'MAY 2025 General Ledger'!$D$273</definedName>
    <definedName name="QB_ROW_38060" localSheetId="5" hidden="1">'MAY 2025 BVA'!$G$106</definedName>
    <definedName name="QB_ROW_38060" localSheetId="1" hidden="1">'MAY 2025 I&amp;E MTD'!$G$105</definedName>
    <definedName name="QB_ROW_38060" localSheetId="2" hidden="1">'MAY 2025 I&amp;E YTD'!$G$106</definedName>
    <definedName name="QB_ROW_382260" localSheetId="5" hidden="1">'MAY 2025 BVA'!$G$213</definedName>
    <definedName name="QB_ROW_382260" localSheetId="1" hidden="1">'MAY 2025 I&amp;E MTD'!$G$212</definedName>
    <definedName name="QB_ROW_382260" localSheetId="2" hidden="1">'MAY 2025 I&amp;E YTD'!$G$213</definedName>
    <definedName name="QB_ROW_38270" localSheetId="5" hidden="1">'MAY 2025 BVA'!$H$110</definedName>
    <definedName name="QB_ROW_38270" localSheetId="1" hidden="1">'MAY 2025 I&amp;E MTD'!$H$109</definedName>
    <definedName name="QB_ROW_38270" localSheetId="2" hidden="1">'MAY 2025 I&amp;E YTD'!$H$110</definedName>
    <definedName name="QB_ROW_383260" localSheetId="5" hidden="1">'MAY 2025 BVA'!$G$217</definedName>
    <definedName name="QB_ROW_383260" localSheetId="1" hidden="1">'MAY 2025 I&amp;E MTD'!$G$216</definedName>
    <definedName name="QB_ROW_383260" localSheetId="2" hidden="1">'MAY 2025 I&amp;E YTD'!$G$217</definedName>
    <definedName name="QB_ROW_38330" localSheetId="3" hidden="1">'MAY 2025 General Ledger'!$D$307</definedName>
    <definedName name="QB_ROW_38360" localSheetId="5" hidden="1">'MAY 2025 BVA'!$G$111</definedName>
    <definedName name="QB_ROW_38360" localSheetId="1" hidden="1">'MAY 2025 I&amp;E MTD'!$G$110</definedName>
    <definedName name="QB_ROW_38360" localSheetId="2" hidden="1">'MAY 2025 I&amp;E YTD'!$G$111</definedName>
    <definedName name="QB_ROW_384030" localSheetId="3" hidden="1">'MAY 2025 General Ledger'!$D$557</definedName>
    <definedName name="QB_ROW_384250" localSheetId="5" hidden="1">'MAY 2025 BVA'!$F$297</definedName>
    <definedName name="QB_ROW_384250" localSheetId="1" hidden="1">'MAY 2025 I&amp;E MTD'!$F$293</definedName>
    <definedName name="QB_ROW_384250" localSheetId="2" hidden="1">'MAY 2025 I&amp;E YTD'!$F$297</definedName>
    <definedName name="QB_ROW_384330" localSheetId="3" hidden="1">'MAY 2025 General Ledger'!$D$570</definedName>
    <definedName name="QB_ROW_386270" localSheetId="5" hidden="1">'MAY 2025 BVA'!$H$89</definedName>
    <definedName name="QB_ROW_386270" localSheetId="1" hidden="1">'MAY 2025 I&amp;E MTD'!$H$89</definedName>
    <definedName name="QB_ROW_386270" localSheetId="2" hidden="1">'MAY 2025 I&amp;E YTD'!$H$89</definedName>
    <definedName name="QB_ROW_388260" localSheetId="5" hidden="1">'MAY 2025 BVA'!$G$232</definedName>
    <definedName name="QB_ROW_388260" localSheetId="1" hidden="1">'MAY 2025 I&amp;E MTD'!$G$231</definedName>
    <definedName name="QB_ROW_388260" localSheetId="2" hidden="1">'MAY 2025 I&amp;E YTD'!$G$232</definedName>
    <definedName name="QB_ROW_390040" localSheetId="3" hidden="1">'MAY 2025 General Ledger'!$E$394</definedName>
    <definedName name="QB_ROW_390270" localSheetId="5" hidden="1">'MAY 2025 BVA'!$H$155</definedName>
    <definedName name="QB_ROW_390270" localSheetId="1" hidden="1">'MAY 2025 I&amp;E MTD'!$H$154</definedName>
    <definedName name="QB_ROW_390270" localSheetId="2" hidden="1">'MAY 2025 I&amp;E YTD'!$H$155</definedName>
    <definedName name="QB_ROW_390340" localSheetId="3" hidden="1">'MAY 2025 General Ledger'!$E$402</definedName>
    <definedName name="QB_ROW_39040" localSheetId="3" hidden="1">'MAY 2025 General Ledger'!$E$274</definedName>
    <definedName name="QB_ROW_391250" localSheetId="5" hidden="1">'MAY 2025 BVA'!$F$24</definedName>
    <definedName name="QB_ROW_391250" localSheetId="1" hidden="1">'MAY 2025 I&amp;E MTD'!$F$24</definedName>
    <definedName name="QB_ROW_391250" localSheetId="2" hidden="1">'MAY 2025 I&amp;E YTD'!$F$24</definedName>
    <definedName name="QB_ROW_392020" localSheetId="3" hidden="1">'MAY 2025 General Ledger'!$C$426</definedName>
    <definedName name="QB_ROW_392250" localSheetId="5" hidden="1">'MAY 2025 BVA'!$F$177</definedName>
    <definedName name="QB_ROW_392250" localSheetId="1" hidden="1">'MAY 2025 I&amp;E MTD'!$F$176</definedName>
    <definedName name="QB_ROW_392250" localSheetId="2" hidden="1">'MAY 2025 I&amp;E YTD'!$F$177</definedName>
    <definedName name="QB_ROW_392320" localSheetId="3" hidden="1">'MAY 2025 General Ledger'!$C$428</definedName>
    <definedName name="QB_ROW_39270" localSheetId="5" hidden="1">'MAY 2025 BVA'!$H$107</definedName>
    <definedName name="QB_ROW_39270" localSheetId="1" hidden="1">'MAY 2025 I&amp;E MTD'!$H$106</definedName>
    <definedName name="QB_ROW_39270" localSheetId="2" hidden="1">'MAY 2025 I&amp;E YTD'!$H$107</definedName>
    <definedName name="QB_ROW_39340" localSheetId="3" hidden="1">'MAY 2025 General Ledger'!$E$280</definedName>
    <definedName name="QB_ROW_394260" localSheetId="5" hidden="1">'MAY 2025 BVA'!$G$57</definedName>
    <definedName name="QB_ROW_394260" localSheetId="1" hidden="1">'MAY 2025 I&amp;E MTD'!$G$57</definedName>
    <definedName name="QB_ROW_394260" localSheetId="2" hidden="1">'MAY 2025 I&amp;E YTD'!$G$57</definedName>
    <definedName name="QB_ROW_4021" localSheetId="0" hidden="1">'MAY 2025 Balance Sheet'!$C$20</definedName>
    <definedName name="QB_ROW_404260" localSheetId="5" hidden="1">'MAY 2025 BVA'!$G$215</definedName>
    <definedName name="QB_ROW_404260" localSheetId="1" hidden="1">'MAY 2025 I&amp;E MTD'!$G$214</definedName>
    <definedName name="QB_ROW_404260" localSheetId="2" hidden="1">'MAY 2025 I&amp;E YTD'!$G$215</definedName>
    <definedName name="QB_ROW_409250" localSheetId="0" hidden="1">'MAY 2025 Balance Sheet'!$F$50</definedName>
    <definedName name="QB_ROW_41040" localSheetId="3" hidden="1">'MAY 2025 General Ledger'!$E$281</definedName>
    <definedName name="QB_ROW_412260" localSheetId="5" hidden="1">'MAY 2025 BVA'!$G$201</definedName>
    <definedName name="QB_ROW_412260" localSheetId="1" hidden="1">'MAY 2025 I&amp;E MTD'!$G$200</definedName>
    <definedName name="QB_ROW_412260" localSheetId="2" hidden="1">'MAY 2025 I&amp;E YTD'!$G$201</definedName>
    <definedName name="QB_ROW_41270" localSheetId="5" hidden="1">'MAY 2025 BVA'!$H$108</definedName>
    <definedName name="QB_ROW_41270" localSheetId="1" hidden="1">'MAY 2025 I&amp;E MTD'!$H$107</definedName>
    <definedName name="QB_ROW_41270" localSheetId="2" hidden="1">'MAY 2025 I&amp;E YTD'!$H$108</definedName>
    <definedName name="QB_ROW_413240" localSheetId="5" hidden="1">'MAY 2025 BVA'!$E$278</definedName>
    <definedName name="QB_ROW_413240" localSheetId="1" hidden="1">'MAY 2025 I&amp;E MTD'!$E$274</definedName>
    <definedName name="QB_ROW_413240" localSheetId="2" hidden="1">'MAY 2025 I&amp;E YTD'!$E$278</definedName>
    <definedName name="QB_ROW_41340" localSheetId="3" hidden="1">'MAY 2025 General Ledger'!$E$293</definedName>
    <definedName name="QB_ROW_415040" localSheetId="3" hidden="1">'MAY 2025 General Ledger'!$E$360</definedName>
    <definedName name="QB_ROW_415270" localSheetId="5" hidden="1">'MAY 2025 BVA'!$H$141</definedName>
    <definedName name="QB_ROW_415270" localSheetId="1" hidden="1">'MAY 2025 I&amp;E MTD'!$H$140</definedName>
    <definedName name="QB_ROW_415270" localSheetId="2" hidden="1">'MAY 2025 I&amp;E YTD'!$H$141</definedName>
    <definedName name="QB_ROW_415340" localSheetId="3" hidden="1">'MAY 2025 General Ledger'!$E$371</definedName>
    <definedName name="QB_ROW_417280" localSheetId="5" hidden="1">'MAY 2025 BVA'!$I$81</definedName>
    <definedName name="QB_ROW_417280" localSheetId="1" hidden="1">'MAY 2025 I&amp;E MTD'!$I$81</definedName>
    <definedName name="QB_ROW_417280" localSheetId="2" hidden="1">'MAY 2025 I&amp;E YTD'!$I$81</definedName>
    <definedName name="QB_ROW_421250" localSheetId="0" hidden="1">'MAY 2025 Balance Sheet'!$F$54</definedName>
    <definedName name="QB_ROW_423230" localSheetId="0" hidden="1">'MAY 2025 Balance Sheet'!$D$78</definedName>
    <definedName name="QB_ROW_425260" localSheetId="5" hidden="1">'MAY 2025 BVA'!$G$207</definedName>
    <definedName name="QB_ROW_425260" localSheetId="1" hidden="1">'MAY 2025 I&amp;E MTD'!$G$206</definedName>
    <definedName name="QB_ROW_425260" localSheetId="2" hidden="1">'MAY 2025 I&amp;E YTD'!$G$207</definedName>
    <definedName name="QB_ROW_427240" localSheetId="5" hidden="1">'MAY 2025 BVA'!$E$6</definedName>
    <definedName name="QB_ROW_427240" localSheetId="1" hidden="1">'MAY 2025 I&amp;E MTD'!$E$6</definedName>
    <definedName name="QB_ROW_427240" localSheetId="2" hidden="1">'MAY 2025 I&amp;E YTD'!$E$6</definedName>
    <definedName name="QB_ROW_43040" localSheetId="3" hidden="1">'MAY 2025 General Ledger'!$E$294</definedName>
    <definedName name="QB_ROW_4321" localSheetId="0" hidden="1">'MAY 2025 Balance Sheet'!$C$22</definedName>
    <definedName name="QB_ROW_43270" localSheetId="5" hidden="1">'MAY 2025 BVA'!$H$109</definedName>
    <definedName name="QB_ROW_43270" localSheetId="1" hidden="1">'MAY 2025 I&amp;E MTD'!$H$108</definedName>
    <definedName name="QB_ROW_43270" localSheetId="2" hidden="1">'MAY 2025 I&amp;E YTD'!$H$109</definedName>
    <definedName name="QB_ROW_43340" localSheetId="3" hidden="1">'MAY 2025 General Ledger'!$E$306</definedName>
    <definedName name="QB_ROW_436030" localSheetId="3" hidden="1">'MAY 2025 General Ledger'!$D$550</definedName>
    <definedName name="QB_ROW_436250" localSheetId="5" hidden="1">'MAY 2025 BVA'!$F$284</definedName>
    <definedName name="QB_ROW_436250" localSheetId="1" hidden="1">'MAY 2025 I&amp;E MTD'!$F$280</definedName>
    <definedName name="QB_ROW_436250" localSheetId="2" hidden="1">'MAY 2025 I&amp;E YTD'!$F$284</definedName>
    <definedName name="QB_ROW_436330" localSheetId="3" hidden="1">'MAY 2025 General Ledger'!$D$552</definedName>
    <definedName name="QB_ROW_437020" localSheetId="3" hidden="1">'MAY 2025 General Ledger'!$C$556</definedName>
    <definedName name="QB_ROW_437040" localSheetId="5" hidden="1">'MAY 2025 BVA'!$E$296</definedName>
    <definedName name="QB_ROW_437040" localSheetId="1" hidden="1">'MAY 2025 I&amp;E MTD'!$E$292</definedName>
    <definedName name="QB_ROW_437040" localSheetId="2" hidden="1">'MAY 2025 I&amp;E YTD'!$E$296</definedName>
    <definedName name="QB_ROW_437250" localSheetId="5" hidden="1">'MAY 2025 BVA'!$F$300</definedName>
    <definedName name="QB_ROW_437250" localSheetId="1" hidden="1">'MAY 2025 I&amp;E MTD'!$F$296</definedName>
    <definedName name="QB_ROW_437250" localSheetId="2" hidden="1">'MAY 2025 I&amp;E YTD'!$F$300</definedName>
    <definedName name="QB_ROW_437320" localSheetId="3" hidden="1">'MAY 2025 General Ledger'!$C$589</definedName>
    <definedName name="QB_ROW_437340" localSheetId="5" hidden="1">'MAY 2025 BVA'!$E$301</definedName>
    <definedName name="QB_ROW_437340" localSheetId="1" hidden="1">'MAY 2025 I&amp;E MTD'!$E$297</definedName>
    <definedName name="QB_ROW_437340" localSheetId="2" hidden="1">'MAY 2025 I&amp;E YTD'!$E$301</definedName>
    <definedName name="QB_ROW_438030" localSheetId="3" hidden="1">'MAY 2025 General Ledger'!$D$579</definedName>
    <definedName name="QB_ROW_438250" localSheetId="5" hidden="1">'MAY 2025 BVA'!$F$299</definedName>
    <definedName name="QB_ROW_438250" localSheetId="1" hidden="1">'MAY 2025 I&amp;E MTD'!$F$295</definedName>
    <definedName name="QB_ROW_438250" localSheetId="2" hidden="1">'MAY 2025 I&amp;E YTD'!$F$299</definedName>
    <definedName name="QB_ROW_438330" localSheetId="3" hidden="1">'MAY 2025 General Ledger'!$D$588</definedName>
    <definedName name="QB_ROW_44020" localSheetId="3" hidden="1">'MAY 2025 General Ledger'!$C$124</definedName>
    <definedName name="QB_ROW_441020" localSheetId="3" hidden="1">'MAY 2025 General Ledger'!$C$45</definedName>
    <definedName name="QB_ROW_441250" localSheetId="5" hidden="1">'MAY 2025 BVA'!$F$22</definedName>
    <definedName name="QB_ROW_441250" localSheetId="1" hidden="1">'MAY 2025 I&amp;E MTD'!$F$22</definedName>
    <definedName name="QB_ROW_441250" localSheetId="2" hidden="1">'MAY 2025 I&amp;E YTD'!$F$22</definedName>
    <definedName name="QB_ROW_441320" localSheetId="3" hidden="1">'MAY 2025 General Ledger'!$C$47</definedName>
    <definedName name="QB_ROW_442230" localSheetId="0" hidden="1">'MAY 2025 Balance Sheet'!$D$21</definedName>
    <definedName name="QB_ROW_44250" localSheetId="5" hidden="1">'MAY 2025 BVA'!$F$46</definedName>
    <definedName name="QB_ROW_44250" localSheetId="1" hidden="1">'MAY 2025 I&amp;E MTD'!$F$46</definedName>
    <definedName name="QB_ROW_44250" localSheetId="2" hidden="1">'MAY 2025 I&amp;E YTD'!$F$46</definedName>
    <definedName name="QB_ROW_443030" localSheetId="3" hidden="1">'MAY 2025 General Ledger'!$D$503</definedName>
    <definedName name="QB_ROW_44320" localSheetId="3" hidden="1">'MAY 2025 General Ledger'!$C$140</definedName>
    <definedName name="QB_ROW_443250" localSheetId="5" hidden="1">'MAY 2025 BVA'!$F$266</definedName>
    <definedName name="QB_ROW_443250" localSheetId="1" hidden="1">'MAY 2025 I&amp;E MTD'!$F$262</definedName>
    <definedName name="QB_ROW_443250" localSheetId="2" hidden="1">'MAY 2025 I&amp;E YTD'!$F$266</definedName>
    <definedName name="QB_ROW_443330" localSheetId="3" hidden="1">'MAY 2025 General Ledger'!$D$505</definedName>
    <definedName name="QB_ROW_445030" localSheetId="3" hidden="1">'MAY 2025 General Ledger'!$D$310</definedName>
    <definedName name="QB_ROW_445260" localSheetId="5" hidden="1">'MAY 2025 BVA'!$G$116</definedName>
    <definedName name="QB_ROW_445260" localSheetId="1" hidden="1">'MAY 2025 I&amp;E MTD'!$G$115</definedName>
    <definedName name="QB_ROW_445260" localSheetId="2" hidden="1">'MAY 2025 I&amp;E YTD'!$G$116</definedName>
    <definedName name="QB_ROW_445330" localSheetId="3" hidden="1">'MAY 2025 General Ledger'!$D$312</definedName>
    <definedName name="QB_ROW_447260" localSheetId="5" hidden="1">'MAY 2025 BVA'!$G$68</definedName>
    <definedName name="QB_ROW_447260" localSheetId="1" hidden="1">'MAY 2025 I&amp;E MTD'!$G$68</definedName>
    <definedName name="QB_ROW_447260" localSheetId="2" hidden="1">'MAY 2025 I&amp;E YTD'!$G$68</definedName>
    <definedName name="QB_ROW_449030" localSheetId="5" hidden="1">'MAY 2025 BVA'!$D$304</definedName>
    <definedName name="QB_ROW_449030" localSheetId="1" hidden="1">'MAY 2025 I&amp;E MTD'!$D$300</definedName>
    <definedName name="QB_ROW_449030" localSheetId="2" hidden="1">'MAY 2025 I&amp;E YTD'!$D$304</definedName>
    <definedName name="QB_ROW_449330" localSheetId="5" hidden="1">'MAY 2025 BVA'!$D$307</definedName>
    <definedName name="QB_ROW_449330" localSheetId="1" hidden="1">'MAY 2025 I&amp;E MTD'!$D$303</definedName>
    <definedName name="QB_ROW_449330" localSheetId="2" hidden="1">'MAY 2025 I&amp;E YTD'!$D$307</definedName>
    <definedName name="QB_ROW_45020" localSheetId="3" hidden="1">'MAY 2025 General Ledger'!$C$141</definedName>
    <definedName name="QB_ROW_45250" localSheetId="5" hidden="1">'MAY 2025 BVA'!$F$47</definedName>
    <definedName name="QB_ROW_45250" localSheetId="1" hidden="1">'MAY 2025 I&amp;E MTD'!$F$47</definedName>
    <definedName name="QB_ROW_45250" localSheetId="2" hidden="1">'MAY 2025 I&amp;E YTD'!$F$47</definedName>
    <definedName name="QB_ROW_45320" localSheetId="3" hidden="1">'MAY 2025 General Ledger'!$C$143</definedName>
    <definedName name="QB_ROW_455260" localSheetId="5" hidden="1">'MAY 2025 BVA'!$G$185</definedName>
    <definedName name="QB_ROW_455260" localSheetId="1" hidden="1">'MAY 2025 I&amp;E MTD'!$G$184</definedName>
    <definedName name="QB_ROW_455260" localSheetId="2" hidden="1">'MAY 2025 I&amp;E YTD'!$G$185</definedName>
    <definedName name="QB_ROW_457030" localSheetId="3" hidden="1">'MAY 2025 General Ledger'!$D$438</definedName>
    <definedName name="QB_ROW_457260" localSheetId="5" hidden="1">'MAY 2025 BVA'!$G$184</definedName>
    <definedName name="QB_ROW_457260" localSheetId="1" hidden="1">'MAY 2025 I&amp;E MTD'!$G$183</definedName>
    <definedName name="QB_ROW_457260" localSheetId="2" hidden="1">'MAY 2025 I&amp;E YTD'!$G$184</definedName>
    <definedName name="QB_ROW_457330" localSheetId="3" hidden="1">'MAY 2025 General Ledger'!$D$440</definedName>
    <definedName name="QB_ROW_458030" localSheetId="3" hidden="1">'MAY 2025 General Ledger'!$D$434</definedName>
    <definedName name="QB_ROW_458260" localSheetId="5" hidden="1">'MAY 2025 BVA'!$G$183</definedName>
    <definedName name="QB_ROW_458260" localSheetId="1" hidden="1">'MAY 2025 I&amp;E MTD'!$G$182</definedName>
    <definedName name="QB_ROW_458260" localSheetId="2" hidden="1">'MAY 2025 I&amp;E YTD'!$G$183</definedName>
    <definedName name="QB_ROW_458330" localSheetId="3" hidden="1">'MAY 2025 General Ledger'!$D$437</definedName>
    <definedName name="QB_ROW_459250" localSheetId="5" hidden="1">'MAY 2025 BVA'!$F$173</definedName>
    <definedName name="QB_ROW_459250" localSheetId="1" hidden="1">'MAY 2025 I&amp;E MTD'!$F$172</definedName>
    <definedName name="QB_ROW_459250" localSheetId="2" hidden="1">'MAY 2025 I&amp;E YTD'!$F$173</definedName>
    <definedName name="QB_ROW_46020" localSheetId="3" hidden="1">'MAY 2025 General Ledger'!$C$309</definedName>
    <definedName name="QB_ROW_46050" localSheetId="5" hidden="1">'MAY 2025 BVA'!$F$114</definedName>
    <definedName name="QB_ROW_46050" localSheetId="1" hidden="1">'MAY 2025 I&amp;E MTD'!$F$113</definedName>
    <definedName name="QB_ROW_46050" localSheetId="2" hidden="1">'MAY 2025 I&amp;E YTD'!$F$114</definedName>
    <definedName name="QB_ROW_46260" localSheetId="5" hidden="1">'MAY 2025 BVA'!$G$119</definedName>
    <definedName name="QB_ROW_46260" localSheetId="1" hidden="1">'MAY 2025 I&amp;E MTD'!$G$118</definedName>
    <definedName name="QB_ROW_46260" localSheetId="2" hidden="1">'MAY 2025 I&amp;E YTD'!$G$119</definedName>
    <definedName name="QB_ROW_463030" localSheetId="3" hidden="1">'MAY 2025 General Ledger'!$D$520</definedName>
    <definedName name="QB_ROW_46320" localSheetId="3" hidden="1">'MAY 2025 General Ledger'!$C$313</definedName>
    <definedName name="QB_ROW_463250" localSheetId="5" hidden="1">'MAY 2025 BVA'!$F$280</definedName>
    <definedName name="QB_ROW_463250" localSheetId="1" hidden="1">'MAY 2025 I&amp;E MTD'!$F$276</definedName>
    <definedName name="QB_ROW_463250" localSheetId="2" hidden="1">'MAY 2025 I&amp;E YTD'!$F$280</definedName>
    <definedName name="QB_ROW_463330" localSheetId="3" hidden="1">'MAY 2025 General Ledger'!$D$535</definedName>
    <definedName name="QB_ROW_46350" localSheetId="5" hidden="1">'MAY 2025 BVA'!$F$120</definedName>
    <definedName name="QB_ROW_46350" localSheetId="1" hidden="1">'MAY 2025 I&amp;E MTD'!$F$119</definedName>
    <definedName name="QB_ROW_46350" localSheetId="2" hidden="1">'MAY 2025 I&amp;E YTD'!$F$120</definedName>
    <definedName name="QB_ROW_464030" localSheetId="3" hidden="1">'MAY 2025 General Ledger'!$D$540</definedName>
    <definedName name="QB_ROW_464250" localSheetId="5" hidden="1">'MAY 2025 BVA'!$F$282</definedName>
    <definedName name="QB_ROW_464250" localSheetId="1" hidden="1">'MAY 2025 I&amp;E MTD'!$F$278</definedName>
    <definedName name="QB_ROW_464250" localSheetId="2" hidden="1">'MAY 2025 I&amp;E YTD'!$F$282</definedName>
    <definedName name="QB_ROW_464330" localSheetId="3" hidden="1">'MAY 2025 General Ledger'!$D$549</definedName>
    <definedName name="QB_ROW_465230" localSheetId="0" hidden="1">'MAY 2025 Balance Sheet'!$D$17</definedName>
    <definedName name="QB_ROW_466030" localSheetId="3" hidden="1">'MAY 2025 General Ledger'!$D$536</definedName>
    <definedName name="QB_ROW_466250" localSheetId="5" hidden="1">'MAY 2025 BVA'!$F$281</definedName>
    <definedName name="QB_ROW_466250" localSheetId="1" hidden="1">'MAY 2025 I&amp;E MTD'!$F$277</definedName>
    <definedName name="QB_ROW_466250" localSheetId="2" hidden="1">'MAY 2025 I&amp;E YTD'!$F$281</definedName>
    <definedName name="QB_ROW_466330" localSheetId="3" hidden="1">'MAY 2025 General Ledger'!$D$539</definedName>
    <definedName name="QB_ROW_467250" localSheetId="5" hidden="1">'MAY 2025 BVA'!$F$283</definedName>
    <definedName name="QB_ROW_467250" localSheetId="1" hidden="1">'MAY 2025 I&amp;E MTD'!$F$279</definedName>
    <definedName name="QB_ROW_467250" localSheetId="2" hidden="1">'MAY 2025 I&amp;E YTD'!$F$283</definedName>
    <definedName name="QB_ROW_468270" localSheetId="5" hidden="1">'MAY 2025 BVA'!$H$90</definedName>
    <definedName name="QB_ROW_468270" localSheetId="1" hidden="1">'MAY 2025 I&amp;E MTD'!$H$90</definedName>
    <definedName name="QB_ROW_468270" localSheetId="2" hidden="1">'MAY 2025 I&amp;E YTD'!$H$90</definedName>
    <definedName name="QB_ROW_470260" localSheetId="5" hidden="1">'MAY 2025 BVA'!$G$211</definedName>
    <definedName name="QB_ROW_470260" localSheetId="1" hidden="1">'MAY 2025 I&amp;E MTD'!$G$210</definedName>
    <definedName name="QB_ROW_470260" localSheetId="2" hidden="1">'MAY 2025 I&amp;E YTD'!$G$211</definedName>
    <definedName name="QB_ROW_47260" localSheetId="5" hidden="1">'MAY 2025 BVA'!$G$115</definedName>
    <definedName name="QB_ROW_47260" localSheetId="1" hidden="1">'MAY 2025 I&amp;E MTD'!$G$114</definedName>
    <definedName name="QB_ROW_47260" localSheetId="2" hidden="1">'MAY 2025 I&amp;E YTD'!$G$115</definedName>
    <definedName name="QB_ROW_474240" localSheetId="0" hidden="1">'MAY 2025 Balance Sheet'!$E$46</definedName>
    <definedName name="QB_ROW_476280" localSheetId="5" hidden="1">'MAY 2025 BVA'!$I$84</definedName>
    <definedName name="QB_ROW_476280" localSheetId="1" hidden="1">'MAY 2025 I&amp;E MTD'!$I$84</definedName>
    <definedName name="QB_ROW_476280" localSheetId="2" hidden="1">'MAY 2025 I&amp;E YTD'!$I$84</definedName>
    <definedName name="QB_ROW_478020" localSheetId="3" hidden="1">'MAY 2025 General Ledger'!$C$121</definedName>
    <definedName name="QB_ROW_478250" localSheetId="5" hidden="1">'MAY 2025 BVA'!$F$45</definedName>
    <definedName name="QB_ROW_478250" localSheetId="1" hidden="1">'MAY 2025 I&amp;E MTD'!$F$45</definedName>
    <definedName name="QB_ROW_478250" localSheetId="2" hidden="1">'MAY 2025 I&amp;E YTD'!$F$45</definedName>
    <definedName name="QB_ROW_478320" localSheetId="3" hidden="1">'MAY 2025 General Ledger'!$C$123</definedName>
    <definedName name="QB_ROW_482260" localSheetId="5" hidden="1">'MAY 2025 BVA'!$G$182</definedName>
    <definedName name="QB_ROW_482260" localSheetId="1" hidden="1">'MAY 2025 I&amp;E MTD'!$G$181</definedName>
    <definedName name="QB_ROW_482260" localSheetId="2" hidden="1">'MAY 2025 I&amp;E YTD'!$G$182</definedName>
    <definedName name="QB_ROW_485260" localSheetId="5" hidden="1">'MAY 2025 BVA'!$G$251</definedName>
    <definedName name="QB_ROW_485260" localSheetId="1" hidden="1">'MAY 2025 I&amp;E MTD'!$G$250</definedName>
    <definedName name="QB_ROW_485260" localSheetId="2" hidden="1">'MAY 2025 I&amp;E YTD'!$G$251</definedName>
    <definedName name="QB_ROW_488250" localSheetId="5" hidden="1">'MAY 2025 BVA'!$F$39</definedName>
    <definedName name="QB_ROW_488250" localSheetId="1" hidden="1">'MAY 2025 I&amp;E MTD'!$F$39</definedName>
    <definedName name="QB_ROW_488250" localSheetId="2" hidden="1">'MAY 2025 I&amp;E YTD'!$F$39</definedName>
    <definedName name="QB_ROW_489010" localSheetId="3" hidden="1">'MAY 2025 General Ledger'!$B$2</definedName>
    <definedName name="QB_ROW_489240" localSheetId="5" hidden="1">'MAY 2025 BVA'!$E$5</definedName>
    <definedName name="QB_ROW_489240" localSheetId="1" hidden="1">'MAY 2025 I&amp;E MTD'!$E$5</definedName>
    <definedName name="QB_ROW_489240" localSheetId="2" hidden="1">'MAY 2025 I&amp;E YTD'!$E$5</definedName>
    <definedName name="QB_ROW_489310" localSheetId="3" hidden="1">'MAY 2025 General Ledger'!$B$7</definedName>
    <definedName name="QB_ROW_490030" localSheetId="3" hidden="1">'MAY 2025 General Ledger'!$D$446</definedName>
    <definedName name="QB_ROW_490260" localSheetId="5" hidden="1">'MAY 2025 BVA'!$G$188</definedName>
    <definedName name="QB_ROW_490260" localSheetId="1" hidden="1">'MAY 2025 I&amp;E MTD'!$G$187</definedName>
    <definedName name="QB_ROW_490260" localSheetId="2" hidden="1">'MAY 2025 I&amp;E YTD'!$G$188</definedName>
    <definedName name="QB_ROW_490330" localSheetId="3" hidden="1">'MAY 2025 General Ledger'!$D$448</definedName>
    <definedName name="QB_ROW_492240" localSheetId="0" hidden="1">'MAY 2025 Balance Sheet'!$E$43</definedName>
    <definedName name="QB_ROW_493050" localSheetId="3" hidden="1">'MAY 2025 General Ledger'!$F$320</definedName>
    <definedName name="QB_ROW_493280" localSheetId="5" hidden="1">'MAY 2025 BVA'!$I$125</definedName>
    <definedName name="QB_ROW_493280" localSheetId="1" hidden="1">'MAY 2025 I&amp;E MTD'!$I$124</definedName>
    <definedName name="QB_ROW_493280" localSheetId="2" hidden="1">'MAY 2025 I&amp;E YTD'!$I$125</definedName>
    <definedName name="QB_ROW_493350" localSheetId="3" hidden="1">'MAY 2025 General Ledger'!$F$325</definedName>
    <definedName name="QB_ROW_494280" localSheetId="5" hidden="1">'MAY 2025 BVA'!$I$129</definedName>
    <definedName name="QB_ROW_494280" localSheetId="1" hidden="1">'MAY 2025 I&amp;E MTD'!$I$128</definedName>
    <definedName name="QB_ROW_494280" localSheetId="2" hidden="1">'MAY 2025 I&amp;E YTD'!$I$129</definedName>
    <definedName name="QB_ROW_495280" localSheetId="5" hidden="1">'MAY 2025 BVA'!$I$133</definedName>
    <definedName name="QB_ROW_495280" localSheetId="1" hidden="1">'MAY 2025 I&amp;E MTD'!$I$132</definedName>
    <definedName name="QB_ROW_495280" localSheetId="2" hidden="1">'MAY 2025 I&amp;E YTD'!$I$133</definedName>
    <definedName name="QB_ROW_497260" localSheetId="5" hidden="1">'MAY 2025 BVA'!$G$181</definedName>
    <definedName name="QB_ROW_497260" localSheetId="1" hidden="1">'MAY 2025 I&amp;E MTD'!$G$180</definedName>
    <definedName name="QB_ROW_497260" localSheetId="2" hidden="1">'MAY 2025 I&amp;E YTD'!$G$181</definedName>
    <definedName name="QB_ROW_498240" localSheetId="0" hidden="1">'MAY 2025 Balance Sheet'!$E$8</definedName>
    <definedName name="QB_ROW_499240" localSheetId="0" hidden="1">'MAY 2025 Balance Sheet'!$E$11</definedName>
    <definedName name="QB_ROW_500240" localSheetId="0" hidden="1">'MAY 2025 Balance Sheet'!$E$10</definedName>
    <definedName name="QB_ROW_5011" localSheetId="0" hidden="1">'MAY 2025 Balance Sheet'!$B$24</definedName>
    <definedName name="QB_ROW_501240" localSheetId="0" hidden="1">'MAY 2025 Balance Sheet'!$E$9</definedName>
    <definedName name="QB_ROW_5030" localSheetId="3" hidden="1">'MAY 2025 General Ledger'!$D$166</definedName>
    <definedName name="QB_ROW_503260" localSheetId="5" hidden="1">'MAY 2025 BVA'!$G$66</definedName>
    <definedName name="QB_ROW_503260" localSheetId="1" hidden="1">'MAY 2025 I&amp;E MTD'!$G$66</definedName>
    <definedName name="QB_ROW_503260" localSheetId="2" hidden="1">'MAY 2025 I&amp;E YTD'!$G$66</definedName>
    <definedName name="QB_ROW_504260" localSheetId="5" hidden="1">'MAY 2025 BVA'!$G$65</definedName>
    <definedName name="QB_ROW_504260" localSheetId="1" hidden="1">'MAY 2025 I&amp;E MTD'!$G$65</definedName>
    <definedName name="QB_ROW_504260" localSheetId="2" hidden="1">'MAY 2025 I&amp;E YTD'!$G$65</definedName>
    <definedName name="QB_ROW_506260" localSheetId="5" hidden="1">'MAY 2025 BVA'!$G$231</definedName>
    <definedName name="QB_ROW_506260" localSheetId="1" hidden="1">'MAY 2025 I&amp;E MTD'!$G$230</definedName>
    <definedName name="QB_ROW_506260" localSheetId="2" hidden="1">'MAY 2025 I&amp;E YTD'!$G$231</definedName>
    <definedName name="QB_ROW_507020" localSheetId="3" hidden="1">'MAY 2025 General Ledger'!$C$497</definedName>
    <definedName name="QB_ROW_507250" localSheetId="5" hidden="1">'MAY 2025 BVA'!$F$248</definedName>
    <definedName name="QB_ROW_507250" localSheetId="1" hidden="1">'MAY 2025 I&amp;E MTD'!$F$247</definedName>
    <definedName name="QB_ROW_507250" localSheetId="2" hidden="1">'MAY 2025 I&amp;E YTD'!$F$248</definedName>
    <definedName name="QB_ROW_507320" localSheetId="3" hidden="1">'MAY 2025 General Ledger'!$C$499</definedName>
    <definedName name="QB_ROW_508250" localSheetId="5" hidden="1">'MAY 2025 BVA'!$F$247</definedName>
    <definedName name="QB_ROW_508250" localSheetId="1" hidden="1">'MAY 2025 I&amp;E MTD'!$F$246</definedName>
    <definedName name="QB_ROW_508250" localSheetId="2" hidden="1">'MAY 2025 I&amp;E YTD'!$F$247</definedName>
    <definedName name="QB_ROW_509250" localSheetId="5" hidden="1">'MAY 2025 BVA'!$F$246</definedName>
    <definedName name="QB_ROW_509250" localSheetId="1" hidden="1">'MAY 2025 I&amp;E MTD'!$F$245</definedName>
    <definedName name="QB_ROW_509250" localSheetId="2" hidden="1">'MAY 2025 I&amp;E YTD'!$F$246</definedName>
    <definedName name="QB_ROW_511020" localSheetId="3" hidden="1">'MAY 2025 General Ledger'!$C$104</definedName>
    <definedName name="QB_ROW_511250" localSheetId="5" hidden="1">'MAY 2025 BVA'!$F$40</definedName>
    <definedName name="QB_ROW_511250" localSheetId="1" hidden="1">'MAY 2025 I&amp;E MTD'!$F$40</definedName>
    <definedName name="QB_ROW_511250" localSheetId="2" hidden="1">'MAY 2025 I&amp;E YTD'!$F$40</definedName>
    <definedName name="QB_ROW_511320" localSheetId="3" hidden="1">'MAY 2025 General Ledger'!$C$115</definedName>
    <definedName name="QB_ROW_512010" localSheetId="3" hidden="1">'MAY 2025 General Ledger'!$B$62</definedName>
    <definedName name="QB_ROW_512040" localSheetId="5" hidden="1">'MAY 2025 BVA'!$E$33</definedName>
    <definedName name="QB_ROW_512040" localSheetId="1" hidden="1">'MAY 2025 I&amp;E MTD'!$E$33</definedName>
    <definedName name="QB_ROW_512040" localSheetId="2" hidden="1">'MAY 2025 I&amp;E YTD'!$E$33</definedName>
    <definedName name="QB_ROW_512250" localSheetId="5" hidden="1">'MAY 2025 BVA'!$F$41</definedName>
    <definedName name="QB_ROW_512250" localSheetId="1" hidden="1">'MAY 2025 I&amp;E MTD'!$F$41</definedName>
    <definedName name="QB_ROW_512250" localSheetId="2" hidden="1">'MAY 2025 I&amp;E YTD'!$F$41</definedName>
    <definedName name="QB_ROW_512310" localSheetId="3" hidden="1">'MAY 2025 General Ledger'!$B$116</definedName>
    <definedName name="QB_ROW_512340" localSheetId="5" hidden="1">'MAY 2025 BVA'!$E$42</definedName>
    <definedName name="QB_ROW_512340" localSheetId="1" hidden="1">'MAY 2025 I&amp;E MTD'!$E$42</definedName>
    <definedName name="QB_ROW_512340" localSheetId="2" hidden="1">'MAY 2025 I&amp;E YTD'!$E$42</definedName>
    <definedName name="QB_ROW_51250" localSheetId="5" hidden="1">'MAY 2025 BVA'!$F$19</definedName>
    <definedName name="QB_ROW_51250" localSheetId="1" hidden="1">'MAY 2025 I&amp;E MTD'!$F$19</definedName>
    <definedName name="QB_ROW_51250" localSheetId="2" hidden="1">'MAY 2025 I&amp;E YTD'!$F$19</definedName>
    <definedName name="QB_ROW_514020" localSheetId="3" hidden="1">'MAY 2025 General Ledger'!$C$28</definedName>
    <definedName name="QB_ROW_514250" localSheetId="5" hidden="1">'MAY 2025 BVA'!$F$13</definedName>
    <definedName name="QB_ROW_514250" localSheetId="1" hidden="1">'MAY 2025 I&amp;E MTD'!$F$13</definedName>
    <definedName name="QB_ROW_514250" localSheetId="2" hidden="1">'MAY 2025 I&amp;E YTD'!$F$13</definedName>
    <definedName name="QB_ROW_514320" localSheetId="3" hidden="1">'MAY 2025 General Ledger'!$C$30</definedName>
    <definedName name="QB_ROW_515020" localSheetId="3" hidden="1">'MAY 2025 General Ledger'!$C$25</definedName>
    <definedName name="QB_ROW_515250" localSheetId="5" hidden="1">'MAY 2025 BVA'!$F$12</definedName>
    <definedName name="QB_ROW_515250" localSheetId="1" hidden="1">'MAY 2025 I&amp;E MTD'!$F$12</definedName>
    <definedName name="QB_ROW_515250" localSheetId="2" hidden="1">'MAY 2025 I&amp;E YTD'!$F$12</definedName>
    <definedName name="QB_ROW_515320" localSheetId="3" hidden="1">'MAY 2025 General Ledger'!$C$27</definedName>
    <definedName name="QB_ROW_516020" localSheetId="3" hidden="1">'MAY 2025 General Ledger'!$C$22</definedName>
    <definedName name="QB_ROW_516250" localSheetId="5" hidden="1">'MAY 2025 BVA'!$F$11</definedName>
    <definedName name="QB_ROW_516250" localSheetId="1" hidden="1">'MAY 2025 I&amp;E MTD'!$F$11</definedName>
    <definedName name="QB_ROW_516250" localSheetId="2" hidden="1">'MAY 2025 I&amp;E YTD'!$F$11</definedName>
    <definedName name="QB_ROW_516320" localSheetId="3" hidden="1">'MAY 2025 General Ledger'!$C$24</definedName>
    <definedName name="QB_ROW_517020" localSheetId="3" hidden="1">'MAY 2025 General Ledger'!$C$19</definedName>
    <definedName name="QB_ROW_517250" localSheetId="5" hidden="1">'MAY 2025 BVA'!$F$10</definedName>
    <definedName name="QB_ROW_517250" localSheetId="1" hidden="1">'MAY 2025 I&amp;E MTD'!$F$10</definedName>
    <definedName name="QB_ROW_517250" localSheetId="2" hidden="1">'MAY 2025 I&amp;E YTD'!$F$10</definedName>
    <definedName name="QB_ROW_517320" localSheetId="3" hidden="1">'MAY 2025 General Ledger'!$C$21</definedName>
    <definedName name="QB_ROW_518250" localSheetId="0" hidden="1">'MAY 2025 Balance Sheet'!$F$53</definedName>
    <definedName name="QB_ROW_519040" localSheetId="3" hidden="1">'MAY 2025 General Ledger'!$E$240</definedName>
    <definedName name="QB_ROW_519270" localSheetId="5" hidden="1">'MAY 2025 BVA'!$H$98</definedName>
    <definedName name="QB_ROW_519270" localSheetId="1" hidden="1">'MAY 2025 I&amp;E MTD'!$H$97</definedName>
    <definedName name="QB_ROW_519270" localSheetId="2" hidden="1">'MAY 2025 I&amp;E YTD'!$H$98</definedName>
    <definedName name="QB_ROW_519340" localSheetId="3" hidden="1">'MAY 2025 General Ledger'!$E$247</definedName>
    <definedName name="QB_ROW_520030" localSheetId="3" hidden="1">'MAY 2025 General Ledger'!$D$160</definedName>
    <definedName name="QB_ROW_520260" localSheetId="5" hidden="1">'MAY 2025 BVA'!$G$64</definedName>
    <definedName name="QB_ROW_520260" localSheetId="1" hidden="1">'MAY 2025 I&amp;E MTD'!$G$64</definedName>
    <definedName name="QB_ROW_520260" localSheetId="2" hidden="1">'MAY 2025 I&amp;E YTD'!$G$64</definedName>
    <definedName name="QB_ROW_520330" localSheetId="3" hidden="1">'MAY 2025 General Ledger'!$D$162</definedName>
    <definedName name="QB_ROW_521250" localSheetId="5" hidden="1">'MAY 2025 BVA'!$F$245</definedName>
    <definedName name="QB_ROW_521250" localSheetId="1" hidden="1">'MAY 2025 I&amp;E MTD'!$F$244</definedName>
    <definedName name="QB_ROW_521250" localSheetId="2" hidden="1">'MAY 2025 I&amp;E YTD'!$F$245</definedName>
    <definedName name="QB_ROW_523040" localSheetId="3" hidden="1">'MAY 2025 General Ledger'!$E$179</definedName>
    <definedName name="QB_ROW_523270" localSheetId="5" hidden="1">'MAY 2025 BVA'!$H$76</definedName>
    <definedName name="QB_ROW_523270" localSheetId="1" hidden="1">'MAY 2025 I&amp;E MTD'!$H$76</definedName>
    <definedName name="QB_ROW_523270" localSheetId="2" hidden="1">'MAY 2025 I&amp;E YTD'!$H$76</definedName>
    <definedName name="QB_ROW_523340" localSheetId="3" hidden="1">'MAY 2025 General Ledger'!$E$184</definedName>
    <definedName name="QB_ROW_525020" localSheetId="3" hidden="1">'MAY 2025 General Ledger'!$C$494</definedName>
    <definedName name="QB_ROW_525250" localSheetId="5" hidden="1">'MAY 2025 BVA'!$F$244</definedName>
    <definedName name="QB_ROW_525250" localSheetId="1" hidden="1">'MAY 2025 I&amp;E MTD'!$F$243</definedName>
    <definedName name="QB_ROW_525250" localSheetId="2" hidden="1">'MAY 2025 I&amp;E YTD'!$F$244</definedName>
    <definedName name="QB_ROW_525320" localSheetId="3" hidden="1">'MAY 2025 General Ledger'!$C$496</definedName>
    <definedName name="QB_ROW_5260" localSheetId="5" hidden="1">'MAY 2025 BVA'!$G$69</definedName>
    <definedName name="QB_ROW_5260" localSheetId="1" hidden="1">'MAY 2025 I&amp;E MTD'!$G$69</definedName>
    <definedName name="QB_ROW_5260" localSheetId="2" hidden="1">'MAY 2025 I&amp;E YTD'!$G$69</definedName>
    <definedName name="QB_ROW_529040" localSheetId="5" hidden="1">'MAY 2025 BVA'!$E$273</definedName>
    <definedName name="QB_ROW_529040" localSheetId="1" hidden="1">'MAY 2025 I&amp;E MTD'!$E$269</definedName>
    <definedName name="QB_ROW_529040" localSheetId="2" hidden="1">'MAY 2025 I&amp;E YTD'!$E$273</definedName>
    <definedName name="QB_ROW_529340" localSheetId="5" hidden="1">'MAY 2025 BVA'!$E$277</definedName>
    <definedName name="QB_ROW_529340" localSheetId="1" hidden="1">'MAY 2025 I&amp;E MTD'!$E$273</definedName>
    <definedName name="QB_ROW_529340" localSheetId="2" hidden="1">'MAY 2025 I&amp;E YTD'!$E$277</definedName>
    <definedName name="QB_ROW_530250" localSheetId="5" hidden="1">'MAY 2025 BVA'!$F$276</definedName>
    <definedName name="QB_ROW_530250" localSheetId="1" hidden="1">'MAY 2025 I&amp;E MTD'!$F$272</definedName>
    <definedName name="QB_ROW_530250" localSheetId="2" hidden="1">'MAY 2025 I&amp;E YTD'!$F$276</definedName>
    <definedName name="QB_ROW_53030" localSheetId="3" hidden="1">'MAY 2025 General Ledger'!$D$344</definedName>
    <definedName name="QB_ROW_53060" localSheetId="5" hidden="1">'MAY 2025 BVA'!$G$139</definedName>
    <definedName name="QB_ROW_53060" localSheetId="1" hidden="1">'MAY 2025 I&amp;E MTD'!$G$138</definedName>
    <definedName name="QB_ROW_53060" localSheetId="2" hidden="1">'MAY 2025 I&amp;E YTD'!$G$139</definedName>
    <definedName name="QB_ROW_5311" localSheetId="0" hidden="1">'MAY 2025 Balance Sheet'!$B$34</definedName>
    <definedName name="QB_ROW_531250" localSheetId="5" hidden="1">'MAY 2025 BVA'!$F$275</definedName>
    <definedName name="QB_ROW_531250" localSheetId="1" hidden="1">'MAY 2025 I&amp;E MTD'!$F$271</definedName>
    <definedName name="QB_ROW_531250" localSheetId="2" hidden="1">'MAY 2025 I&amp;E YTD'!$F$275</definedName>
    <definedName name="QB_ROW_532250" localSheetId="5" hidden="1">'MAY 2025 BVA'!$F$274</definedName>
    <definedName name="QB_ROW_532250" localSheetId="1" hidden="1">'MAY 2025 I&amp;E MTD'!$F$270</definedName>
    <definedName name="QB_ROW_532250" localSheetId="2" hidden="1">'MAY 2025 I&amp;E YTD'!$F$274</definedName>
    <definedName name="QB_ROW_53270" localSheetId="5" hidden="1">'MAY 2025 BVA'!$H$145</definedName>
    <definedName name="QB_ROW_53270" localSheetId="1" hidden="1">'MAY 2025 I&amp;E MTD'!$H$144</definedName>
    <definedName name="QB_ROW_53270" localSheetId="2" hidden="1">'MAY 2025 I&amp;E YTD'!$H$145</definedName>
    <definedName name="QB_ROW_5330" localSheetId="3" hidden="1">'MAY 2025 General Ledger'!$D$168</definedName>
    <definedName name="QB_ROW_53330" localSheetId="3" hidden="1">'MAY 2025 General Ledger'!$D$381</definedName>
    <definedName name="QB_ROW_53360" localSheetId="5" hidden="1">'MAY 2025 BVA'!$G$146</definedName>
    <definedName name="QB_ROW_53360" localSheetId="1" hidden="1">'MAY 2025 I&amp;E MTD'!$G$145</definedName>
    <definedName name="QB_ROW_53360" localSheetId="2" hidden="1">'MAY 2025 I&amp;E YTD'!$G$146</definedName>
    <definedName name="QB_ROW_537020" localSheetId="3" hidden="1">'MAY 2025 General Ledger'!$C$502</definedName>
    <definedName name="QB_ROW_537030" localSheetId="3" hidden="1">'MAY 2025 General Ledger'!$D$515</definedName>
    <definedName name="QB_ROW_537040" localSheetId="5" hidden="1">'MAY 2025 BVA'!$E$265</definedName>
    <definedName name="QB_ROW_537040" localSheetId="1" hidden="1">'MAY 2025 I&amp;E MTD'!$E$261</definedName>
    <definedName name="QB_ROW_537040" localSheetId="2" hidden="1">'MAY 2025 I&amp;E YTD'!$E$265</definedName>
    <definedName name="QB_ROW_537250" localSheetId="5" hidden="1">'MAY 2025 BVA'!$F$271</definedName>
    <definedName name="QB_ROW_537250" localSheetId="1" hidden="1">'MAY 2025 I&amp;E MTD'!$F$267</definedName>
    <definedName name="QB_ROW_537250" localSheetId="2" hidden="1">'MAY 2025 I&amp;E YTD'!$F$271</definedName>
    <definedName name="QB_ROW_537320" localSheetId="3" hidden="1">'MAY 2025 General Ledger'!$C$518</definedName>
    <definedName name="QB_ROW_537330" localSheetId="3" hidden="1">'MAY 2025 General Ledger'!$D$517</definedName>
    <definedName name="QB_ROW_537340" localSheetId="5" hidden="1">'MAY 2025 BVA'!$E$272</definedName>
    <definedName name="QB_ROW_537340" localSheetId="1" hidden="1">'MAY 2025 I&amp;E MTD'!$E$268</definedName>
    <definedName name="QB_ROW_537340" localSheetId="2" hidden="1">'MAY 2025 I&amp;E YTD'!$E$272</definedName>
    <definedName name="QB_ROW_538030" localSheetId="3" hidden="1">'MAY 2025 General Ledger'!$D$506</definedName>
    <definedName name="QB_ROW_538250" localSheetId="5" hidden="1">'MAY 2025 BVA'!$F$270</definedName>
    <definedName name="QB_ROW_538250" localSheetId="1" hidden="1">'MAY 2025 I&amp;E MTD'!$F$266</definedName>
    <definedName name="QB_ROW_538250" localSheetId="2" hidden="1">'MAY 2025 I&amp;E YTD'!$F$270</definedName>
    <definedName name="QB_ROW_538330" localSheetId="3" hidden="1">'MAY 2025 General Ledger'!$D$514</definedName>
    <definedName name="QB_ROW_539250" localSheetId="5" hidden="1">'MAY 2025 BVA'!$F$269</definedName>
    <definedName name="QB_ROW_539250" localSheetId="1" hidden="1">'MAY 2025 I&amp;E MTD'!$F$265</definedName>
    <definedName name="QB_ROW_539250" localSheetId="2" hidden="1">'MAY 2025 I&amp;E YTD'!$F$269</definedName>
    <definedName name="QB_ROW_54020" localSheetId="3" hidden="1">'MAY 2025 General Ledger'!$C$481</definedName>
    <definedName name="QB_ROW_540250" localSheetId="5" hidden="1">'MAY 2025 BVA'!$F$268</definedName>
    <definedName name="QB_ROW_540250" localSheetId="1" hidden="1">'MAY 2025 I&amp;E MTD'!$F$264</definedName>
    <definedName name="QB_ROW_540250" localSheetId="2" hidden="1">'MAY 2025 I&amp;E YTD'!$F$268</definedName>
    <definedName name="QB_ROW_54050" localSheetId="5" hidden="1">'MAY 2025 BVA'!$F$236</definedName>
    <definedName name="QB_ROW_54050" localSheetId="1" hidden="1">'MAY 2025 I&amp;E MTD'!$F$235</definedName>
    <definedName name="QB_ROW_54050" localSheetId="2" hidden="1">'MAY 2025 I&amp;E YTD'!$F$236</definedName>
    <definedName name="QB_ROW_541250" localSheetId="5" hidden="1">'MAY 2025 BVA'!$F$267</definedName>
    <definedName name="QB_ROW_541250" localSheetId="1" hidden="1">'MAY 2025 I&amp;E MTD'!$F$263</definedName>
    <definedName name="QB_ROW_541250" localSheetId="2" hidden="1">'MAY 2025 I&amp;E YTD'!$F$267</definedName>
    <definedName name="QB_ROW_54260" localSheetId="5" hidden="1">'MAY 2025 BVA'!$G$239</definedName>
    <definedName name="QB_ROW_54260" localSheetId="1" hidden="1">'MAY 2025 I&amp;E MTD'!$G$238</definedName>
    <definedName name="QB_ROW_54260" localSheetId="2" hidden="1">'MAY 2025 I&amp;E YTD'!$G$239</definedName>
    <definedName name="QB_ROW_54320" localSheetId="3" hidden="1">'MAY 2025 General Ledger'!$C$491</definedName>
    <definedName name="QB_ROW_54350" localSheetId="5" hidden="1">'MAY 2025 BVA'!$F$240</definedName>
    <definedName name="QB_ROW_54350" localSheetId="1" hidden="1">'MAY 2025 I&amp;E MTD'!$F$239</definedName>
    <definedName name="QB_ROW_54350" localSheetId="2" hidden="1">'MAY 2025 I&amp;E YTD'!$F$240</definedName>
    <definedName name="QB_ROW_545260" localSheetId="5" hidden="1">'MAY 2025 BVA'!$G$196</definedName>
    <definedName name="QB_ROW_545260" localSheetId="1" hidden="1">'MAY 2025 I&amp;E MTD'!$G$195</definedName>
    <definedName name="QB_ROW_545260" localSheetId="2" hidden="1">'MAY 2025 I&amp;E YTD'!$G$196</definedName>
    <definedName name="QB_ROW_546240" localSheetId="0" hidden="1">'MAY 2025 Balance Sheet'!$E$7</definedName>
    <definedName name="QB_ROW_547020" localSheetId="3" hidden="1">'MAY 2025 General Ledger'!$C$83</definedName>
    <definedName name="QB_ROW_547250" localSheetId="5" hidden="1">'MAY 2025 BVA'!$F$38</definedName>
    <definedName name="QB_ROW_547250" localSheetId="1" hidden="1">'MAY 2025 I&amp;E MTD'!$F$38</definedName>
    <definedName name="QB_ROW_547250" localSheetId="2" hidden="1">'MAY 2025 I&amp;E YTD'!$F$38</definedName>
    <definedName name="QB_ROW_547320" localSheetId="3" hidden="1">'MAY 2025 General Ledger'!$C$103</definedName>
    <definedName name="QB_ROW_548020" localSheetId="3" hidden="1">'MAY 2025 General Ledger'!$C$79</definedName>
    <definedName name="QB_ROW_548250" localSheetId="5" hidden="1">'MAY 2025 BVA'!$F$37</definedName>
    <definedName name="QB_ROW_548250" localSheetId="1" hidden="1">'MAY 2025 I&amp;E MTD'!$F$37</definedName>
    <definedName name="QB_ROW_548250" localSheetId="2" hidden="1">'MAY 2025 I&amp;E YTD'!$F$37</definedName>
    <definedName name="QB_ROW_548320" localSheetId="3" hidden="1">'MAY 2025 General Ledger'!$C$82</definedName>
    <definedName name="QB_ROW_549260" localSheetId="5" hidden="1">'MAY 2025 BVA'!$G$195</definedName>
    <definedName name="QB_ROW_549260" localSheetId="1" hidden="1">'MAY 2025 I&amp;E MTD'!$G$194</definedName>
    <definedName name="QB_ROW_549260" localSheetId="2" hidden="1">'MAY 2025 I&amp;E YTD'!$G$195</definedName>
    <definedName name="QB_ROW_55020" localSheetId="3" hidden="1">'MAY 2025 General Ledger'!$C$34</definedName>
    <definedName name="QB_ROW_551240" localSheetId="5" hidden="1">'MAY 2025 BVA'!$E$306</definedName>
    <definedName name="QB_ROW_551240" localSheetId="1" hidden="1">'MAY 2025 I&amp;E MTD'!$E$302</definedName>
    <definedName name="QB_ROW_551240" localSheetId="2" hidden="1">'MAY 2025 I&amp;E YTD'!$E$306</definedName>
    <definedName name="QB_ROW_552240" localSheetId="5" hidden="1">'MAY 2025 BVA'!$E$305</definedName>
    <definedName name="QB_ROW_552240" localSheetId="1" hidden="1">'MAY 2025 I&amp;E MTD'!$E$301</definedName>
    <definedName name="QB_ROW_552240" localSheetId="2" hidden="1">'MAY 2025 I&amp;E YTD'!$E$305</definedName>
    <definedName name="QB_ROW_55250" localSheetId="5" hidden="1">'MAY 2025 BVA'!$F$15</definedName>
    <definedName name="QB_ROW_55250" localSheetId="1" hidden="1">'MAY 2025 I&amp;E MTD'!$F$15</definedName>
    <definedName name="QB_ROW_55250" localSheetId="2" hidden="1">'MAY 2025 I&amp;E YTD'!$F$15</definedName>
    <definedName name="QB_ROW_55320" localSheetId="3" hidden="1">'MAY 2025 General Ledger'!$C$36</definedName>
    <definedName name="QB_ROW_554260" localSheetId="5" hidden="1">'MAY 2025 BVA'!$G$194</definedName>
    <definedName name="QB_ROW_554260" localSheetId="1" hidden="1">'MAY 2025 I&amp;E MTD'!$G$193</definedName>
    <definedName name="QB_ROW_554260" localSheetId="2" hidden="1">'MAY 2025 I&amp;E YTD'!$G$194</definedName>
    <definedName name="QB_ROW_555240" localSheetId="5" hidden="1">'MAY 2025 BVA'!$E$295</definedName>
    <definedName name="QB_ROW_555240" localSheetId="1" hidden="1">'MAY 2025 I&amp;E MTD'!$E$291</definedName>
    <definedName name="QB_ROW_555240" localSheetId="2" hidden="1">'MAY 2025 I&amp;E YTD'!$E$295</definedName>
    <definedName name="QB_ROW_556240" localSheetId="5" hidden="1">'MAY 2025 BVA'!$E$294</definedName>
    <definedName name="QB_ROW_556240" localSheetId="1" hidden="1">'MAY 2025 I&amp;E MTD'!$E$290</definedName>
    <definedName name="QB_ROW_556240" localSheetId="2" hidden="1">'MAY 2025 I&amp;E YTD'!$E$294</definedName>
    <definedName name="QB_ROW_562030" localSheetId="3" hidden="1">'MAY 2025 General Ledger'!$D$451</definedName>
    <definedName name="QB_ROW_562260" localSheetId="5" hidden="1">'MAY 2025 BVA'!$G$193</definedName>
    <definedName name="QB_ROW_562260" localSheetId="1" hidden="1">'MAY 2025 I&amp;E MTD'!$G$192</definedName>
    <definedName name="QB_ROW_562260" localSheetId="2" hidden="1">'MAY 2025 I&amp;E YTD'!$G$193</definedName>
    <definedName name="QB_ROW_562330" localSheetId="3" hidden="1">'MAY 2025 General Ledger'!$D$455</definedName>
    <definedName name="QB_ROW_56260" localSheetId="5" hidden="1">'MAY 2025 BVA'!$G$237</definedName>
    <definedName name="QB_ROW_56260" localSheetId="1" hidden="1">'MAY 2025 I&amp;E MTD'!$G$236</definedName>
    <definedName name="QB_ROW_56260" localSheetId="2" hidden="1">'MAY 2025 I&amp;E YTD'!$G$237</definedName>
    <definedName name="QB_ROW_567250" localSheetId="5" hidden="1">'MAY 2025 BVA'!$F$36</definedName>
    <definedName name="QB_ROW_567250" localSheetId="1" hidden="1">'MAY 2025 I&amp;E MTD'!$F$36</definedName>
    <definedName name="QB_ROW_567250" localSheetId="2" hidden="1">'MAY 2025 I&amp;E YTD'!$F$36</definedName>
    <definedName name="QB_ROW_568240" localSheetId="5" hidden="1">'MAY 2025 BVA'!$E$293</definedName>
    <definedName name="QB_ROW_568240" localSheetId="1" hidden="1">'MAY 2025 I&amp;E MTD'!$E$289</definedName>
    <definedName name="QB_ROW_568240" localSheetId="2" hidden="1">'MAY 2025 I&amp;E YTD'!$E$293</definedName>
    <definedName name="QB_ROW_569270" localSheetId="5" hidden="1">'MAY 2025 BVA'!$H$75</definedName>
    <definedName name="QB_ROW_569270" localSheetId="1" hidden="1">'MAY 2025 I&amp;E MTD'!$H$75</definedName>
    <definedName name="QB_ROW_569270" localSheetId="2" hidden="1">'MAY 2025 I&amp;E YTD'!$H$75</definedName>
    <definedName name="QB_ROW_57030" localSheetId="3" hidden="1">'MAY 2025 General Ledger'!$D$482</definedName>
    <definedName name="QB_ROW_571270" localSheetId="5" hidden="1">'MAY 2025 BVA'!$H$74</definedName>
    <definedName name="QB_ROW_571270" localSheetId="1" hidden="1">'MAY 2025 I&amp;E MTD'!$H$74</definedName>
    <definedName name="QB_ROW_571270" localSheetId="2" hidden="1">'MAY 2025 I&amp;E YTD'!$H$74</definedName>
    <definedName name="QB_ROW_572030" localSheetId="3" hidden="1">'MAY 2025 General Ledger'!$D$315</definedName>
    <definedName name="QB_ROW_572260" localSheetId="5" hidden="1">'MAY 2025 BVA'!$G$122</definedName>
    <definedName name="QB_ROW_572260" localSheetId="1" hidden="1">'MAY 2025 I&amp;E MTD'!$G$121</definedName>
    <definedName name="QB_ROW_572260" localSheetId="2" hidden="1">'MAY 2025 I&amp;E YTD'!$G$122</definedName>
    <definedName name="QB_ROW_572330" localSheetId="3" hidden="1">'MAY 2025 General Ledger'!$D$317</definedName>
    <definedName name="QB_ROW_57260" localSheetId="5" hidden="1">'MAY 2025 BVA'!$G$238</definedName>
    <definedName name="QB_ROW_57260" localSheetId="1" hidden="1">'MAY 2025 I&amp;E MTD'!$G$237</definedName>
    <definedName name="QB_ROW_57260" localSheetId="2" hidden="1">'MAY 2025 I&amp;E YTD'!$G$238</definedName>
    <definedName name="QB_ROW_573250" localSheetId="5" hidden="1">'MAY 2025 BVA'!$F$35</definedName>
    <definedName name="QB_ROW_573250" localSheetId="1" hidden="1">'MAY 2025 I&amp;E MTD'!$F$35</definedName>
    <definedName name="QB_ROW_573250" localSheetId="2" hidden="1">'MAY 2025 I&amp;E YTD'!$F$35</definedName>
    <definedName name="QB_ROW_57330" localSheetId="3" hidden="1">'MAY 2025 General Ledger'!$D$490</definedName>
    <definedName name="QB_ROW_574240" localSheetId="5" hidden="1">'MAY 2025 BVA'!$E$292</definedName>
    <definedName name="QB_ROW_574240" localSheetId="1" hidden="1">'MAY 2025 I&amp;E MTD'!$E$288</definedName>
    <definedName name="QB_ROW_574240" localSheetId="2" hidden="1">'MAY 2025 I&amp;E YTD'!$E$292</definedName>
    <definedName name="QB_ROW_575240" localSheetId="0" hidden="1">'MAY 2025 Balance Sheet'!$E$6</definedName>
    <definedName name="QB_ROW_576020" localSheetId="3" hidden="1">'MAY 2025 General Ledger'!$C$63</definedName>
    <definedName name="QB_ROW_576250" localSheetId="5" hidden="1">'MAY 2025 BVA'!$F$34</definedName>
    <definedName name="QB_ROW_576250" localSheetId="1" hidden="1">'MAY 2025 I&amp;E MTD'!$F$34</definedName>
    <definedName name="QB_ROW_576250" localSheetId="2" hidden="1">'MAY 2025 I&amp;E YTD'!$F$34</definedName>
    <definedName name="QB_ROW_576320" localSheetId="3" hidden="1">'MAY 2025 General Ledger'!$C$78</definedName>
    <definedName name="QB_ROW_577240" localSheetId="5" hidden="1">'MAY 2025 BVA'!$E$262</definedName>
    <definedName name="QB_ROW_577240" localSheetId="2" hidden="1">'MAY 2025 I&amp;E YTD'!$E$262</definedName>
    <definedName name="QB_ROW_58030" localSheetId="3" hidden="1">'MAY 2025 General Ledger'!$D$382</definedName>
    <definedName name="QB_ROW_58060" localSheetId="5" hidden="1">'MAY 2025 BVA'!$G$147</definedName>
    <definedName name="QB_ROW_58060" localSheetId="1" hidden="1">'MAY 2025 I&amp;E MTD'!$G$146</definedName>
    <definedName name="QB_ROW_58060" localSheetId="2" hidden="1">'MAY 2025 I&amp;E YTD'!$G$147</definedName>
    <definedName name="QB_ROW_58270" localSheetId="5" hidden="1">'MAY 2025 BVA'!$H$156</definedName>
    <definedName name="QB_ROW_58270" localSheetId="1" hidden="1">'MAY 2025 I&amp;E MTD'!$H$155</definedName>
    <definedName name="QB_ROW_58270" localSheetId="2" hidden="1">'MAY 2025 I&amp;E YTD'!$H$156</definedName>
    <definedName name="QB_ROW_58330" localSheetId="3" hidden="1">'MAY 2025 General Ledger'!$D$403</definedName>
    <definedName name="QB_ROW_58360" localSheetId="5" hidden="1">'MAY 2025 BVA'!$G$157</definedName>
    <definedName name="QB_ROW_58360" localSheetId="1" hidden="1">'MAY 2025 I&amp;E MTD'!$G$156</definedName>
    <definedName name="QB_ROW_58360" localSheetId="2" hidden="1">'MAY 2025 I&amp;E YTD'!$G$157</definedName>
    <definedName name="QB_ROW_59040" localSheetId="3" hidden="1">'MAY 2025 General Ledger'!$E$383</definedName>
    <definedName name="QB_ROW_59070" localSheetId="5" hidden="1">'MAY 2025 BVA'!$H$148</definedName>
    <definedName name="QB_ROW_59070" localSheetId="1" hidden="1">'MAY 2025 I&amp;E MTD'!$H$147</definedName>
    <definedName name="QB_ROW_59070" localSheetId="2" hidden="1">'MAY 2025 I&amp;E YTD'!$H$148</definedName>
    <definedName name="QB_ROW_59280" localSheetId="5" hidden="1">'MAY 2025 BVA'!$I$152</definedName>
    <definedName name="QB_ROW_59280" localSheetId="1" hidden="1">'MAY 2025 I&amp;E MTD'!$I$151</definedName>
    <definedName name="QB_ROW_59280" localSheetId="2" hidden="1">'MAY 2025 I&amp;E YTD'!$I$152</definedName>
    <definedName name="QB_ROW_59340" localSheetId="3" hidden="1">'MAY 2025 General Ledger'!$E$393</definedName>
    <definedName name="QB_ROW_59370" localSheetId="5" hidden="1">'MAY 2025 BVA'!$H$153</definedName>
    <definedName name="QB_ROW_59370" localSheetId="1" hidden="1">'MAY 2025 I&amp;E MTD'!$H$152</definedName>
    <definedName name="QB_ROW_59370" localSheetId="2" hidden="1">'MAY 2025 I&amp;E YTD'!$H$153</definedName>
    <definedName name="QB_ROW_6040" localSheetId="0" hidden="1">'MAY 2025 Balance Sheet'!$E$52</definedName>
    <definedName name="QB_ROW_61010" localSheetId="3" hidden="1">'MAY 2025 General Ledger'!$B$8</definedName>
    <definedName name="QB_ROW_61240" localSheetId="5" hidden="1">'MAY 2025 BVA'!$E$8</definedName>
    <definedName name="QB_ROW_61240" localSheetId="1" hidden="1">'MAY 2025 I&amp;E MTD'!$E$8</definedName>
    <definedName name="QB_ROW_61240" localSheetId="2" hidden="1">'MAY 2025 I&amp;E YTD'!$E$8</definedName>
    <definedName name="QB_ROW_61310" localSheetId="3" hidden="1">'MAY 2025 General Ledger'!$B$17</definedName>
    <definedName name="QB_ROW_62010" localSheetId="3" hidden="1">'MAY 2025 General Ledger'!$B$501</definedName>
    <definedName name="QB_ROW_62030" localSheetId="5" hidden="1">'MAY 2025 BVA'!$D$264</definedName>
    <definedName name="QB_ROW_62030" localSheetId="1" hidden="1">'MAY 2025 I&amp;E MTD'!$D$260</definedName>
    <definedName name="QB_ROW_62030" localSheetId="2" hidden="1">'MAY 2025 I&amp;E YTD'!$D$264</definedName>
    <definedName name="QB_ROW_62310" localSheetId="3" hidden="1">'MAY 2025 General Ledger'!$B$554</definedName>
    <definedName name="QB_ROW_62330" localSheetId="5" hidden="1">'MAY 2025 BVA'!$D$287</definedName>
    <definedName name="QB_ROW_62330" localSheetId="1" hidden="1">'MAY 2025 I&amp;E MTD'!$D$283</definedName>
    <definedName name="QB_ROW_62330" localSheetId="2" hidden="1">'MAY 2025 I&amp;E YTD'!$D$287</definedName>
    <definedName name="QB_ROW_6250" localSheetId="0" hidden="1">'MAY 2025 Balance Sheet'!$F$66</definedName>
    <definedName name="QB_ROW_63010" localSheetId="3" hidden="1">'MAY 2025 General Ledger'!$B$555</definedName>
    <definedName name="QB_ROW_63030" localSheetId="5" hidden="1">'MAY 2025 BVA'!$D$291</definedName>
    <definedName name="QB_ROW_63030" localSheetId="1" hidden="1">'MAY 2025 I&amp;E MTD'!$D$287</definedName>
    <definedName name="QB_ROW_63030" localSheetId="2" hidden="1">'MAY 2025 I&amp;E YTD'!$D$291</definedName>
    <definedName name="QB_ROW_63240" localSheetId="5" hidden="1">'MAY 2025 BVA'!$E$302</definedName>
    <definedName name="QB_ROW_63240" localSheetId="1" hidden="1">'MAY 2025 I&amp;E MTD'!$E$298</definedName>
    <definedName name="QB_ROW_63240" localSheetId="2" hidden="1">'MAY 2025 I&amp;E YTD'!$E$302</definedName>
    <definedName name="QB_ROW_63310" localSheetId="3" hidden="1">'MAY 2025 General Ledger'!$B$590</definedName>
    <definedName name="QB_ROW_63330" localSheetId="5" hidden="1">'MAY 2025 BVA'!$D$303</definedName>
    <definedName name="QB_ROW_63330" localSheetId="1" hidden="1">'MAY 2025 I&amp;E MTD'!$D$299</definedName>
    <definedName name="QB_ROW_63330" localSheetId="2" hidden="1">'MAY 2025 I&amp;E YTD'!$D$303</definedName>
    <definedName name="QB_ROW_6340" localSheetId="0" hidden="1">'MAY 2025 Balance Sheet'!$E$67</definedName>
    <definedName name="QB_ROW_64020" localSheetId="3" hidden="1">'MAY 2025 General Ledger'!$C$51</definedName>
    <definedName name="QB_ROW_64250" localSheetId="5" hidden="1">'MAY 2025 BVA'!$F$25</definedName>
    <definedName name="QB_ROW_64250" localSheetId="1" hidden="1">'MAY 2025 I&amp;E MTD'!$F$25</definedName>
    <definedName name="QB_ROW_64250" localSheetId="2" hidden="1">'MAY 2025 I&amp;E YTD'!$F$25</definedName>
    <definedName name="QB_ROW_64320" localSheetId="3" hidden="1">'MAY 2025 General Ledger'!$C$55</definedName>
    <definedName name="QB_ROW_7001" localSheetId="0" hidden="1">'MAY 2025 Balance Sheet'!$A$36</definedName>
    <definedName name="QB_ROW_70010" localSheetId="3" hidden="1">'MAY 2025 General Ledger'!$B$18</definedName>
    <definedName name="QB_ROW_70020" localSheetId="3" hidden="1">'MAY 2025 General Ledger'!$C$56</definedName>
    <definedName name="QB_ROW_70040" localSheetId="5" hidden="1">'MAY 2025 BVA'!$E$9</definedName>
    <definedName name="QB_ROW_70040" localSheetId="1" hidden="1">'MAY 2025 I&amp;E MTD'!$E$9</definedName>
    <definedName name="QB_ROW_70040" localSheetId="2" hidden="1">'MAY 2025 I&amp;E YTD'!$E$9</definedName>
    <definedName name="QB_ROW_70250" localSheetId="5" hidden="1">'MAY 2025 BVA'!$F$28</definedName>
    <definedName name="QB_ROW_70250" localSheetId="1" hidden="1">'MAY 2025 I&amp;E MTD'!$F$28</definedName>
    <definedName name="QB_ROW_70250" localSheetId="2" hidden="1">'MAY 2025 I&amp;E YTD'!$F$28</definedName>
    <definedName name="QB_ROW_70310" localSheetId="3" hidden="1">'MAY 2025 General Ledger'!$B$61</definedName>
    <definedName name="QB_ROW_70320" localSheetId="3" hidden="1">'MAY 2025 General Ledger'!$C$60</definedName>
    <definedName name="QB_ROW_70340" localSheetId="5" hidden="1">'MAY 2025 BVA'!$E$29</definedName>
    <definedName name="QB_ROW_70340" localSheetId="1" hidden="1">'MAY 2025 I&amp;E MTD'!$E$29</definedName>
    <definedName name="QB_ROW_70340" localSheetId="2" hidden="1">'MAY 2025 I&amp;E YTD'!$E$29</definedName>
    <definedName name="QB_ROW_7050" localSheetId="0" hidden="1">'MAY 2025 Balance Sheet'!$F$56</definedName>
    <definedName name="QB_ROW_72020" localSheetId="3" hidden="1">'MAY 2025 General Ledger'!$C$31</definedName>
    <definedName name="QB_ROW_72250" localSheetId="5" hidden="1">'MAY 2025 BVA'!$F$14</definedName>
    <definedName name="QB_ROW_72250" localSheetId="1" hidden="1">'MAY 2025 I&amp;E MTD'!$F$14</definedName>
    <definedName name="QB_ROW_72250" localSheetId="2" hidden="1">'MAY 2025 I&amp;E YTD'!$F$14</definedName>
    <definedName name="QB_ROW_72320" localSheetId="3" hidden="1">'MAY 2025 General Ledger'!$C$33</definedName>
    <definedName name="QB_ROW_7301" localSheetId="0" hidden="1">'MAY 2025 Balance Sheet'!$A$89</definedName>
    <definedName name="QB_ROW_7350" localSheetId="0" hidden="1">'MAY 2025 Balance Sheet'!$F$59</definedName>
    <definedName name="QB_ROW_74260" localSheetId="5" hidden="1">'MAY 2025 BVA'!$G$118</definedName>
    <definedName name="QB_ROW_74260" localSheetId="1" hidden="1">'MAY 2025 I&amp;E MTD'!$G$117</definedName>
    <definedName name="QB_ROW_74260" localSheetId="2" hidden="1">'MAY 2025 I&amp;E YTD'!$G$118</definedName>
    <definedName name="QB_ROW_75260" localSheetId="5" hidden="1">'MAY 2025 BVA'!$G$59</definedName>
    <definedName name="QB_ROW_75260" localSheetId="1" hidden="1">'MAY 2025 I&amp;E MTD'!$G$59</definedName>
    <definedName name="QB_ROW_75260" localSheetId="2" hidden="1">'MAY 2025 I&amp;E YTD'!$G$59</definedName>
    <definedName name="QB_ROW_76020" localSheetId="3" hidden="1">'MAY 2025 General Ledger'!$C$118</definedName>
    <definedName name="QB_ROW_76250" localSheetId="5" hidden="1">'MAY 2025 BVA'!$F$44</definedName>
    <definedName name="QB_ROW_76250" localSheetId="1" hidden="1">'MAY 2025 I&amp;E MTD'!$F$44</definedName>
    <definedName name="QB_ROW_76250" localSheetId="2" hidden="1">'MAY 2025 I&amp;E YTD'!$F$44</definedName>
    <definedName name="QB_ROW_76320" localSheetId="3" hidden="1">'MAY 2025 General Ledger'!$C$120</definedName>
    <definedName name="QB_ROW_77260" localSheetId="5" hidden="1">'MAY 2025 BVA'!$G$117</definedName>
    <definedName name="QB_ROW_77260" localSheetId="1" hidden="1">'MAY 2025 I&amp;E MTD'!$G$116</definedName>
    <definedName name="QB_ROW_77260" localSheetId="2" hidden="1">'MAY 2025 I&amp;E YTD'!$G$117</definedName>
    <definedName name="QB_ROW_80050" localSheetId="3" hidden="1">'MAY 2025 General Ledger'!$F$186</definedName>
    <definedName name="QB_ROW_8011" localSheetId="0" hidden="1">'MAY 2025 Balance Sheet'!$B$37</definedName>
    <definedName name="QB_ROW_80280" localSheetId="5" hidden="1">'MAY 2025 BVA'!$I$78</definedName>
    <definedName name="QB_ROW_80280" localSheetId="1" hidden="1">'MAY 2025 I&amp;E MTD'!$I$78</definedName>
    <definedName name="QB_ROW_80280" localSheetId="2" hidden="1">'MAY 2025 I&amp;E YTD'!$I$78</definedName>
    <definedName name="QB_ROW_80350" localSheetId="3" hidden="1">'MAY 2025 General Ledger'!$F$192</definedName>
    <definedName name="QB_ROW_82030" localSheetId="3" hidden="1">'MAY 2025 General Ledger'!$D$178</definedName>
    <definedName name="QB_ROW_82060" localSheetId="5" hidden="1">'MAY 2025 BVA'!$G$73</definedName>
    <definedName name="QB_ROW_82060" localSheetId="1" hidden="1">'MAY 2025 I&amp;E MTD'!$G$73</definedName>
    <definedName name="QB_ROW_82060" localSheetId="2" hidden="1">'MAY 2025 I&amp;E YTD'!$G$73</definedName>
    <definedName name="QB_ROW_82270" localSheetId="5" hidden="1">'MAY 2025 BVA'!$H$94</definedName>
    <definedName name="QB_ROW_82270" localSheetId="1" hidden="1">'MAY 2025 I&amp;E MTD'!$H$94</definedName>
    <definedName name="QB_ROW_82270" localSheetId="2" hidden="1">'MAY 2025 I&amp;E YTD'!$H$94</definedName>
    <definedName name="QB_ROW_82330" localSheetId="3" hidden="1">'MAY 2025 General Ledger'!$D$238</definedName>
    <definedName name="QB_ROW_82360" localSheetId="5" hidden="1">'MAY 2025 BVA'!$G$95</definedName>
    <definedName name="QB_ROW_82360" localSheetId="1" hidden="1">'MAY 2025 I&amp;E MTD'!$G$95</definedName>
    <definedName name="QB_ROW_82360" localSheetId="2" hidden="1">'MAY 2025 I&amp;E YTD'!$G$95</definedName>
    <definedName name="QB_ROW_8260" localSheetId="0" hidden="1">'MAY 2025 Balance Sheet'!$G$57</definedName>
    <definedName name="QB_ROW_83050" localSheetId="3" hidden="1">'MAY 2025 General Ledger'!$F$390</definedName>
    <definedName name="QB_ROW_8311" localSheetId="0" hidden="1">'MAY 2025 Balance Sheet'!$B$74</definedName>
    <definedName name="QB_ROW_83280" localSheetId="5" hidden="1">'MAY 2025 BVA'!$I$151</definedName>
    <definedName name="QB_ROW_83280" localSheetId="1" hidden="1">'MAY 2025 I&amp;E MTD'!$I$150</definedName>
    <definedName name="QB_ROW_83280" localSheetId="2" hidden="1">'MAY 2025 I&amp;E YTD'!$I$151</definedName>
    <definedName name="QB_ROW_83350" localSheetId="3" hidden="1">'MAY 2025 General Ledger'!$F$392</definedName>
    <definedName name="QB_ROW_84050" localSheetId="3" hidden="1">'MAY 2025 General Ledger'!$F$384</definedName>
    <definedName name="QB_ROW_84280" localSheetId="5" hidden="1">'MAY 2025 BVA'!$I$149</definedName>
    <definedName name="QB_ROW_84280" localSheetId="1" hidden="1">'MAY 2025 I&amp;E MTD'!$I$148</definedName>
    <definedName name="QB_ROW_84280" localSheetId="2" hidden="1">'MAY 2025 I&amp;E YTD'!$I$149</definedName>
    <definedName name="QB_ROW_84350" localSheetId="3" hidden="1">'MAY 2025 General Ledger'!$F$386</definedName>
    <definedName name="QB_ROW_86030" localSheetId="3" hidden="1">'MAY 2025 General Ledger'!$D$404</definedName>
    <definedName name="QB_ROW_86260" localSheetId="5" hidden="1">'MAY 2025 BVA'!$G$158</definedName>
    <definedName name="QB_ROW_86260" localSheetId="1" hidden="1">'MAY 2025 I&amp;E MTD'!$G$157</definedName>
    <definedName name="QB_ROW_86260" localSheetId="2" hidden="1">'MAY 2025 I&amp;E YTD'!$G$158</definedName>
    <definedName name="QB_ROW_86321" localSheetId="5" hidden="1">'MAY 2025 BVA'!$C$31</definedName>
    <definedName name="QB_ROW_86321" localSheetId="1" hidden="1">'MAY 2025 I&amp;E MTD'!$C$31</definedName>
    <definedName name="QB_ROW_86321" localSheetId="2" hidden="1">'MAY 2025 I&amp;E YTD'!$C$31</definedName>
    <definedName name="QB_ROW_86330" localSheetId="3" hidden="1">'MAY 2025 General Ledger'!$D$406</definedName>
    <definedName name="QB_ROW_87020" localSheetId="3" hidden="1">'MAY 2025 General Ledger'!$C$410</definedName>
    <definedName name="QB_ROW_87250" localSheetId="5" hidden="1">'MAY 2025 BVA'!$F$164</definedName>
    <definedName name="QB_ROW_87250" localSheetId="1" hidden="1">'MAY 2025 I&amp;E MTD'!$F$163</definedName>
    <definedName name="QB_ROW_87250" localSheetId="2" hidden="1">'MAY 2025 I&amp;E YTD'!$F$164</definedName>
    <definedName name="QB_ROW_87320" localSheetId="3" hidden="1">'MAY 2025 General Ledger'!$C$418</definedName>
    <definedName name="QB_ROW_88250" localSheetId="5" hidden="1">'MAY 2025 BVA'!$F$165</definedName>
    <definedName name="QB_ROW_88250" localSheetId="1" hidden="1">'MAY 2025 I&amp;E MTD'!$F$164</definedName>
    <definedName name="QB_ROW_88250" localSheetId="2" hidden="1">'MAY 2025 I&amp;E YTD'!$F$165</definedName>
    <definedName name="QB_ROW_9021" localSheetId="0" hidden="1">'MAY 2025 Balance Sheet'!$C$38</definedName>
    <definedName name="QB_ROW_90250" localSheetId="5" hidden="1">'MAY 2025 BVA'!$F$170</definedName>
    <definedName name="QB_ROW_90250" localSheetId="1" hidden="1">'MAY 2025 I&amp;E MTD'!$F$169</definedName>
    <definedName name="QB_ROW_90250" localSheetId="2" hidden="1">'MAY 2025 I&amp;E YTD'!$F$170</definedName>
    <definedName name="QB_ROW_91020" localSheetId="3" hidden="1">'MAY 2025 General Ledger'!$C$450</definedName>
    <definedName name="QB_ROW_91050" localSheetId="5" hidden="1">'MAY 2025 BVA'!$F$192</definedName>
    <definedName name="QB_ROW_91050" localSheetId="1" hidden="1">'MAY 2025 I&amp;E MTD'!$F$191</definedName>
    <definedName name="QB_ROW_91050" localSheetId="2" hidden="1">'MAY 2025 I&amp;E YTD'!$F$192</definedName>
    <definedName name="QB_ROW_91260" localSheetId="5" hidden="1">'MAY 2025 BVA'!$G$218</definedName>
    <definedName name="QB_ROW_91260" localSheetId="1" hidden="1">'MAY 2025 I&amp;E MTD'!$G$217</definedName>
    <definedName name="QB_ROW_91260" localSheetId="2" hidden="1">'MAY 2025 I&amp;E YTD'!$G$218</definedName>
    <definedName name="QB_ROW_91320" localSheetId="3" hidden="1">'MAY 2025 General Ledger'!$C$464</definedName>
    <definedName name="QB_ROW_91350" localSheetId="5" hidden="1">'MAY 2025 BVA'!$F$219</definedName>
    <definedName name="QB_ROW_91350" localSheetId="1" hidden="1">'MAY 2025 I&amp;E MTD'!$F$218</definedName>
    <definedName name="QB_ROW_91350" localSheetId="2" hidden="1">'MAY 2025 I&amp;E YTD'!$F$219</definedName>
    <definedName name="QB_ROW_92030" localSheetId="3" hidden="1">'MAY 2025 General Ledger'!$D$318</definedName>
    <definedName name="QB_ROW_92060" localSheetId="5" hidden="1">'MAY 2025 BVA'!$G$123</definedName>
    <definedName name="QB_ROW_92060" localSheetId="1" hidden="1">'MAY 2025 I&amp;E MTD'!$G$122</definedName>
    <definedName name="QB_ROW_92060" localSheetId="2" hidden="1">'MAY 2025 I&amp;E YTD'!$G$123</definedName>
    <definedName name="QB_ROW_92270" localSheetId="5" hidden="1">'MAY 2025 BVA'!$H$136</definedName>
    <definedName name="QB_ROW_92270" localSheetId="1" hidden="1">'MAY 2025 I&amp;E MTD'!$H$135</definedName>
    <definedName name="QB_ROW_92270" localSheetId="2" hidden="1">'MAY 2025 I&amp;E YTD'!$H$136</definedName>
    <definedName name="QB_ROW_92330" localSheetId="3" hidden="1">'MAY 2025 General Ledger'!$D$340</definedName>
    <definedName name="QB_ROW_92360" localSheetId="5" hidden="1">'MAY 2025 BVA'!$G$137</definedName>
    <definedName name="QB_ROW_92360" localSheetId="1" hidden="1">'MAY 2025 I&amp;E MTD'!$G$136</definedName>
    <definedName name="QB_ROW_92360" localSheetId="2" hidden="1">'MAY 2025 I&amp;E YTD'!$G$137</definedName>
    <definedName name="QB_ROW_9260" localSheetId="0" hidden="1">'MAY 2025 Balance Sheet'!$G$58</definedName>
    <definedName name="QB_ROW_9321" localSheetId="0" hidden="1">'MAY 2025 Balance Sheet'!$C$73</definedName>
    <definedName name="QB_ROW_93240" localSheetId="0" hidden="1">'MAY 2025 Balance Sheet'!$E$13</definedName>
    <definedName name="QB_ROW_94020" localSheetId="3" hidden="1">'MAY 2025 General Ledger'!$C$429</definedName>
    <definedName name="QB_ROW_94250" localSheetId="5" hidden="1">'MAY 2025 BVA'!$F$179</definedName>
    <definedName name="QB_ROW_94250" localSheetId="1" hidden="1">'MAY 2025 I&amp;E MTD'!$F$178</definedName>
    <definedName name="QB_ROW_94250" localSheetId="2" hidden="1">'MAY 2025 I&amp;E YTD'!$F$179</definedName>
    <definedName name="QB_ROW_94320" localSheetId="3" hidden="1">'MAY 2025 General Ledger'!$C$432</definedName>
    <definedName name="QB_ROW_96020" localSheetId="3" hidden="1">'MAY 2025 General Ledger'!$C$421</definedName>
    <definedName name="QB_ROW_96250" localSheetId="5" hidden="1">'MAY 2025 BVA'!$F$171</definedName>
    <definedName name="QB_ROW_96250" localSheetId="1" hidden="1">'MAY 2025 I&amp;E MTD'!$F$170</definedName>
    <definedName name="QB_ROW_96250" localSheetId="2" hidden="1">'MAY 2025 I&amp;E YTD'!$F$171</definedName>
    <definedName name="QB_ROW_96320" localSheetId="3" hidden="1">'MAY 2025 General Ledger'!$C$423</definedName>
    <definedName name="QB_ROW_97020" localSheetId="3" hidden="1">'MAY 2025 General Ledger'!$C$433</definedName>
    <definedName name="QB_ROW_97050" localSheetId="5" hidden="1">'MAY 2025 BVA'!$F$180</definedName>
    <definedName name="QB_ROW_97050" localSheetId="1" hidden="1">'MAY 2025 I&amp;E MTD'!$F$179</definedName>
    <definedName name="QB_ROW_97050" localSheetId="2" hidden="1">'MAY 2025 I&amp;E YTD'!$F$180</definedName>
    <definedName name="QB_ROW_97260" localSheetId="5" hidden="1">'MAY 2025 BVA'!$G$190</definedName>
    <definedName name="QB_ROW_97260" localSheetId="1" hidden="1">'MAY 2025 I&amp;E MTD'!$G$189</definedName>
    <definedName name="QB_ROW_97260" localSheetId="2" hidden="1">'MAY 2025 I&amp;E YTD'!$G$190</definedName>
    <definedName name="QB_ROW_97320" localSheetId="3" hidden="1">'MAY 2025 General Ledger'!$C$449</definedName>
    <definedName name="QB_ROW_97350" localSheetId="5" hidden="1">'MAY 2025 BVA'!$F$191</definedName>
    <definedName name="QB_ROW_97350" localSheetId="1" hidden="1">'MAY 2025 I&amp;E MTD'!$F$190</definedName>
    <definedName name="QB_ROW_97350" localSheetId="2" hidden="1">'MAY 2025 I&amp;E YTD'!$F$191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20250531</definedName>
    <definedName name="QBENDDATE" localSheetId="5">20251231</definedName>
    <definedName name="QBENDDATE" localSheetId="3">20250531</definedName>
    <definedName name="QBENDDATE" localSheetId="1">20250531</definedName>
    <definedName name="QBENDDATE" localSheetId="2">20250531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5964</definedName>
    <definedName name="QBMETADATASIZE" localSheetId="5">5964</definedName>
    <definedName name="QBMETADATASIZE" localSheetId="3">8062</definedName>
    <definedName name="QBMETADATASIZE" localSheetId="1">5964</definedName>
    <definedName name="QBMETADATASIZE" localSheetId="2">5964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7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20250101</definedName>
    <definedName name="QBSTARTDATE" localSheetId="5">20250101</definedName>
    <definedName name="QBSTARTDATE" localSheetId="3">20250501</definedName>
    <definedName name="QBSTARTDATE" localSheetId="1">20250501</definedName>
    <definedName name="QBSTARTDATE" localSheetId="2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0" i="5" l="1"/>
  <c r="L310" i="5"/>
  <c r="K310" i="5"/>
  <c r="J310" i="5"/>
  <c r="M309" i="5"/>
  <c r="L309" i="5"/>
  <c r="K309" i="5"/>
  <c r="J309" i="5"/>
  <c r="M308" i="5"/>
  <c r="L308" i="5"/>
  <c r="K308" i="5"/>
  <c r="J308" i="5"/>
  <c r="M307" i="5"/>
  <c r="L307" i="5"/>
  <c r="K307" i="5"/>
  <c r="J307" i="5"/>
  <c r="M306" i="5"/>
  <c r="L306" i="5"/>
  <c r="M305" i="5"/>
  <c r="L305" i="5"/>
  <c r="M303" i="5"/>
  <c r="L303" i="5"/>
  <c r="K303" i="5"/>
  <c r="J303" i="5"/>
  <c r="M302" i="5"/>
  <c r="L302" i="5"/>
  <c r="M301" i="5"/>
  <c r="L301" i="5"/>
  <c r="K301" i="5"/>
  <c r="J301" i="5"/>
  <c r="M300" i="5"/>
  <c r="L300" i="5"/>
  <c r="M299" i="5"/>
  <c r="L299" i="5"/>
  <c r="M298" i="5"/>
  <c r="L298" i="5"/>
  <c r="M297" i="5"/>
  <c r="L297" i="5"/>
  <c r="M295" i="5"/>
  <c r="L295" i="5"/>
  <c r="M294" i="5"/>
  <c r="L294" i="5"/>
  <c r="M293" i="5"/>
  <c r="L293" i="5"/>
  <c r="M292" i="5"/>
  <c r="L292" i="5"/>
  <c r="M290" i="5"/>
  <c r="L290" i="5"/>
  <c r="M288" i="5"/>
  <c r="L288" i="5"/>
  <c r="K288" i="5"/>
  <c r="J288" i="5"/>
  <c r="M287" i="5"/>
  <c r="L287" i="5"/>
  <c r="K287" i="5"/>
  <c r="J287" i="5"/>
  <c r="M286" i="5"/>
  <c r="L286" i="5"/>
  <c r="K286" i="5"/>
  <c r="J286" i="5"/>
  <c r="M285" i="5"/>
  <c r="L285" i="5"/>
  <c r="M284" i="5"/>
  <c r="L284" i="5"/>
  <c r="M283" i="5"/>
  <c r="L283" i="5"/>
  <c r="M282" i="5"/>
  <c r="L282" i="5"/>
  <c r="M281" i="5"/>
  <c r="L281" i="5"/>
  <c r="M280" i="5"/>
  <c r="L280" i="5"/>
  <c r="M278" i="5"/>
  <c r="L278" i="5"/>
  <c r="M277" i="5"/>
  <c r="L277" i="5"/>
  <c r="K277" i="5"/>
  <c r="J277" i="5"/>
  <c r="M276" i="5"/>
  <c r="L276" i="5"/>
  <c r="M275" i="5"/>
  <c r="L275" i="5"/>
  <c r="M274" i="5"/>
  <c r="L274" i="5"/>
  <c r="M272" i="5"/>
  <c r="L272" i="5"/>
  <c r="K272" i="5"/>
  <c r="J272" i="5"/>
  <c r="M271" i="5"/>
  <c r="L271" i="5"/>
  <c r="M270" i="5"/>
  <c r="L270" i="5"/>
  <c r="M269" i="5"/>
  <c r="L269" i="5"/>
  <c r="M268" i="5"/>
  <c r="L268" i="5"/>
  <c r="M267" i="5"/>
  <c r="L267" i="5"/>
  <c r="M266" i="5"/>
  <c r="L266" i="5"/>
  <c r="J263" i="5"/>
  <c r="M258" i="5"/>
  <c r="L258" i="5"/>
  <c r="K258" i="5"/>
  <c r="J258" i="5"/>
  <c r="M257" i="5"/>
  <c r="L257" i="5"/>
  <c r="K257" i="5"/>
  <c r="J257" i="5"/>
  <c r="M256" i="5"/>
  <c r="L256" i="5"/>
  <c r="M255" i="5"/>
  <c r="L255" i="5"/>
  <c r="K255" i="5"/>
  <c r="J255" i="5"/>
  <c r="M254" i="5"/>
  <c r="L254" i="5"/>
  <c r="M253" i="5"/>
  <c r="L253" i="5"/>
  <c r="K253" i="5"/>
  <c r="J253" i="5"/>
  <c r="M252" i="5"/>
  <c r="L252" i="5"/>
  <c r="M251" i="5"/>
  <c r="L251" i="5"/>
  <c r="M249" i="5"/>
  <c r="L249" i="5"/>
  <c r="M248" i="5"/>
  <c r="L248" i="5"/>
  <c r="M247" i="5"/>
  <c r="L247" i="5"/>
  <c r="M246" i="5"/>
  <c r="L246" i="5"/>
  <c r="M245" i="5"/>
  <c r="L245" i="5"/>
  <c r="M244" i="5"/>
  <c r="L244" i="5"/>
  <c r="M242" i="5"/>
  <c r="L242" i="5"/>
  <c r="K242" i="5"/>
  <c r="J242" i="5"/>
  <c r="M241" i="5"/>
  <c r="L241" i="5"/>
  <c r="M240" i="5"/>
  <c r="L240" i="5"/>
  <c r="K240" i="5"/>
  <c r="J240" i="5"/>
  <c r="M239" i="5"/>
  <c r="L239" i="5"/>
  <c r="M238" i="5"/>
  <c r="L238" i="5"/>
  <c r="M237" i="5"/>
  <c r="L237" i="5"/>
  <c r="M235" i="5"/>
  <c r="L235" i="5"/>
  <c r="M234" i="5"/>
  <c r="L234" i="5"/>
  <c r="K234" i="5"/>
  <c r="J234" i="5"/>
  <c r="M233" i="5"/>
  <c r="L233" i="5"/>
  <c r="M232" i="5"/>
  <c r="L232" i="5"/>
  <c r="M231" i="5"/>
  <c r="L231" i="5"/>
  <c r="M230" i="5"/>
  <c r="L230" i="5"/>
  <c r="M228" i="5"/>
  <c r="L228" i="5"/>
  <c r="M226" i="5"/>
  <c r="L226" i="5"/>
  <c r="K226" i="5"/>
  <c r="J226" i="5"/>
  <c r="M225" i="5"/>
  <c r="L225" i="5"/>
  <c r="M224" i="5"/>
  <c r="L224" i="5"/>
  <c r="M223" i="5"/>
  <c r="L223" i="5"/>
  <c r="M221" i="5"/>
  <c r="L221" i="5"/>
  <c r="K221" i="5"/>
  <c r="J221" i="5"/>
  <c r="M220" i="5"/>
  <c r="L220" i="5"/>
  <c r="M219" i="5"/>
  <c r="L219" i="5"/>
  <c r="K219" i="5"/>
  <c r="J219" i="5"/>
  <c r="M218" i="5"/>
  <c r="L218" i="5"/>
  <c r="M217" i="5"/>
  <c r="L217" i="5"/>
  <c r="M216" i="5"/>
  <c r="L216" i="5"/>
  <c r="M215" i="5"/>
  <c r="L215" i="5"/>
  <c r="M214" i="5"/>
  <c r="L214" i="5"/>
  <c r="M213" i="5"/>
  <c r="L213" i="5"/>
  <c r="M212" i="5"/>
  <c r="L212" i="5"/>
  <c r="M211" i="5"/>
  <c r="L211" i="5"/>
  <c r="M210" i="5"/>
  <c r="L210" i="5"/>
  <c r="M209" i="5"/>
  <c r="L209" i="5"/>
  <c r="M208" i="5"/>
  <c r="L208" i="5"/>
  <c r="M207" i="5"/>
  <c r="L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1" i="5"/>
  <c r="L191" i="5"/>
  <c r="K191" i="5"/>
  <c r="J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79" i="5"/>
  <c r="L179" i="5"/>
  <c r="M178" i="5"/>
  <c r="L178" i="5"/>
  <c r="M177" i="5"/>
  <c r="L177" i="5"/>
  <c r="M175" i="5"/>
  <c r="L175" i="5"/>
  <c r="K175" i="5"/>
  <c r="J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7" i="5"/>
  <c r="L167" i="5"/>
  <c r="K167" i="5"/>
  <c r="J167" i="5"/>
  <c r="M166" i="5"/>
  <c r="L166" i="5"/>
  <c r="M165" i="5"/>
  <c r="L165" i="5"/>
  <c r="M164" i="5"/>
  <c r="L164" i="5"/>
  <c r="M162" i="5"/>
  <c r="L162" i="5"/>
  <c r="K162" i="5"/>
  <c r="J162" i="5"/>
  <c r="M161" i="5"/>
  <c r="L161" i="5"/>
  <c r="M160" i="5"/>
  <c r="L160" i="5"/>
  <c r="K160" i="5"/>
  <c r="J160" i="5"/>
  <c r="M159" i="5"/>
  <c r="L159" i="5"/>
  <c r="M158" i="5"/>
  <c r="L158" i="5"/>
  <c r="M157" i="5"/>
  <c r="L157" i="5"/>
  <c r="K157" i="5"/>
  <c r="J157" i="5"/>
  <c r="M156" i="5"/>
  <c r="L156" i="5"/>
  <c r="M155" i="5"/>
  <c r="L155" i="5"/>
  <c r="M154" i="5"/>
  <c r="L154" i="5"/>
  <c r="M153" i="5"/>
  <c r="L153" i="5"/>
  <c r="K153" i="5"/>
  <c r="J153" i="5"/>
  <c r="M152" i="5"/>
  <c r="L152" i="5"/>
  <c r="M151" i="5"/>
  <c r="L151" i="5"/>
  <c r="M150" i="5"/>
  <c r="L150" i="5"/>
  <c r="M149" i="5"/>
  <c r="L149" i="5"/>
  <c r="M146" i="5"/>
  <c r="L146" i="5"/>
  <c r="K146" i="5"/>
  <c r="J146" i="5"/>
  <c r="M145" i="5"/>
  <c r="L145" i="5"/>
  <c r="M144" i="5"/>
  <c r="L144" i="5"/>
  <c r="M143" i="5"/>
  <c r="L143" i="5"/>
  <c r="M142" i="5"/>
  <c r="L142" i="5"/>
  <c r="M141" i="5"/>
  <c r="L141" i="5"/>
  <c r="M140" i="5"/>
  <c r="L140" i="5"/>
  <c r="M138" i="5"/>
  <c r="L138" i="5"/>
  <c r="M137" i="5"/>
  <c r="L137" i="5"/>
  <c r="K137" i="5"/>
  <c r="J137" i="5"/>
  <c r="M136" i="5"/>
  <c r="L136" i="5"/>
  <c r="M135" i="5"/>
  <c r="L135" i="5"/>
  <c r="K135" i="5"/>
  <c r="J135" i="5"/>
  <c r="M134" i="5"/>
  <c r="L134" i="5"/>
  <c r="M133" i="5"/>
  <c r="L133" i="5"/>
  <c r="M131" i="5"/>
  <c r="L131" i="5"/>
  <c r="K131" i="5"/>
  <c r="J131" i="5"/>
  <c r="M130" i="5"/>
  <c r="L130" i="5"/>
  <c r="M129" i="5"/>
  <c r="L129" i="5"/>
  <c r="M127" i="5"/>
  <c r="L127" i="5"/>
  <c r="K127" i="5"/>
  <c r="J127" i="5"/>
  <c r="M126" i="5"/>
  <c r="L126" i="5"/>
  <c r="M125" i="5"/>
  <c r="L125" i="5"/>
  <c r="M122" i="5"/>
  <c r="L122" i="5"/>
  <c r="M120" i="5"/>
  <c r="L120" i="5"/>
  <c r="K120" i="5"/>
  <c r="J120" i="5"/>
  <c r="M119" i="5"/>
  <c r="L119" i="5"/>
  <c r="M118" i="5"/>
  <c r="L118" i="5"/>
  <c r="M117" i="5"/>
  <c r="L117" i="5"/>
  <c r="M116" i="5"/>
  <c r="L116" i="5"/>
  <c r="M115" i="5"/>
  <c r="L115" i="5"/>
  <c r="M113" i="5"/>
  <c r="L113" i="5"/>
  <c r="K113" i="5"/>
  <c r="J113" i="5"/>
  <c r="M112" i="5"/>
  <c r="L112" i="5"/>
  <c r="M111" i="5"/>
  <c r="L111" i="5"/>
  <c r="K111" i="5"/>
  <c r="J111" i="5"/>
  <c r="M110" i="5"/>
  <c r="L110" i="5"/>
  <c r="M109" i="5"/>
  <c r="L109" i="5"/>
  <c r="M108" i="5"/>
  <c r="L108" i="5"/>
  <c r="M107" i="5"/>
  <c r="L107" i="5"/>
  <c r="M105" i="5"/>
  <c r="L105" i="5"/>
  <c r="K105" i="5"/>
  <c r="J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5" i="5"/>
  <c r="L95" i="5"/>
  <c r="K95" i="5"/>
  <c r="J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K87" i="5"/>
  <c r="J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6" i="5"/>
  <c r="L76" i="5"/>
  <c r="M75" i="5"/>
  <c r="L75" i="5"/>
  <c r="M74" i="5"/>
  <c r="L74" i="5"/>
  <c r="M71" i="5"/>
  <c r="L71" i="5"/>
  <c r="K71" i="5"/>
  <c r="J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2" i="5"/>
  <c r="L62" i="5"/>
  <c r="K62" i="5"/>
  <c r="J62" i="5"/>
  <c r="M61" i="5"/>
  <c r="L61" i="5"/>
  <c r="M60" i="5"/>
  <c r="L60" i="5"/>
  <c r="M59" i="5"/>
  <c r="L59" i="5"/>
  <c r="M58" i="5"/>
  <c r="L58" i="5"/>
  <c r="M57" i="5"/>
  <c r="L57" i="5"/>
  <c r="M56" i="5"/>
  <c r="L56" i="5"/>
  <c r="M54" i="5"/>
  <c r="L54" i="5"/>
  <c r="K54" i="5"/>
  <c r="J54" i="5"/>
  <c r="M53" i="5"/>
  <c r="L53" i="5"/>
  <c r="M52" i="5"/>
  <c r="L52" i="5"/>
  <c r="M51" i="5"/>
  <c r="L51" i="5"/>
  <c r="M49" i="5"/>
  <c r="L49" i="5"/>
  <c r="M48" i="5"/>
  <c r="L48" i="5"/>
  <c r="M47" i="5"/>
  <c r="L47" i="5"/>
  <c r="M46" i="5"/>
  <c r="L46" i="5"/>
  <c r="M45" i="5"/>
  <c r="L45" i="5"/>
  <c r="M44" i="5"/>
  <c r="L44" i="5"/>
  <c r="M42" i="5"/>
  <c r="L42" i="5"/>
  <c r="K42" i="5"/>
  <c r="J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2" i="5"/>
  <c r="L12" i="5"/>
  <c r="M11" i="5"/>
  <c r="L11" i="5"/>
  <c r="M10" i="5"/>
  <c r="L10" i="5"/>
  <c r="M8" i="5"/>
  <c r="L8" i="5"/>
  <c r="M7" i="5"/>
  <c r="L7" i="5"/>
  <c r="M6" i="5"/>
  <c r="L6" i="5"/>
  <c r="M5" i="5"/>
  <c r="L5" i="5"/>
  <c r="Q591" i="4"/>
  <c r="P591" i="4"/>
  <c r="Q590" i="4"/>
  <c r="P590" i="4"/>
  <c r="Q589" i="4"/>
  <c r="P589" i="4"/>
  <c r="Q588" i="4"/>
  <c r="P588" i="4"/>
  <c r="Q587" i="4"/>
  <c r="Q586" i="4"/>
  <c r="Q585" i="4"/>
  <c r="Q584" i="4"/>
  <c r="Q583" i="4"/>
  <c r="Q582" i="4"/>
  <c r="Q581" i="4"/>
  <c r="Q580" i="4"/>
  <c r="Q578" i="4"/>
  <c r="P578" i="4"/>
  <c r="Q577" i="4"/>
  <c r="Q576" i="4"/>
  <c r="Q575" i="4"/>
  <c r="Q574" i="4"/>
  <c r="Q573" i="4"/>
  <c r="Q572" i="4"/>
  <c r="Q570" i="4"/>
  <c r="P570" i="4"/>
  <c r="Q569" i="4"/>
  <c r="Q568" i="4"/>
  <c r="Q567" i="4"/>
  <c r="Q566" i="4"/>
  <c r="Q565" i="4"/>
  <c r="Q564" i="4"/>
  <c r="Q563" i="4"/>
  <c r="Q562" i="4"/>
  <c r="Q561" i="4"/>
  <c r="Q560" i="4"/>
  <c r="Q559" i="4"/>
  <c r="Q558" i="4"/>
  <c r="Q554" i="4"/>
  <c r="P554" i="4"/>
  <c r="Q553" i="4"/>
  <c r="P553" i="4"/>
  <c r="Q552" i="4"/>
  <c r="P552" i="4"/>
  <c r="Q551" i="4"/>
  <c r="Q549" i="4"/>
  <c r="P549" i="4"/>
  <c r="Q548" i="4"/>
  <c r="Q547" i="4"/>
  <c r="Q546" i="4"/>
  <c r="Q545" i="4"/>
  <c r="Q544" i="4"/>
  <c r="Q543" i="4"/>
  <c r="Q542" i="4"/>
  <c r="Q541" i="4"/>
  <c r="Q539" i="4"/>
  <c r="P539" i="4"/>
  <c r="Q538" i="4"/>
  <c r="Q537" i="4"/>
  <c r="Q535" i="4"/>
  <c r="P535" i="4"/>
  <c r="Q534" i="4"/>
  <c r="Q533" i="4"/>
  <c r="Q532" i="4"/>
  <c r="Q531" i="4"/>
  <c r="Q530" i="4"/>
  <c r="Q529" i="4"/>
  <c r="Q528" i="4"/>
  <c r="Q527" i="4"/>
  <c r="Q526" i="4"/>
  <c r="Q525" i="4"/>
  <c r="Q524" i="4"/>
  <c r="Q523" i="4"/>
  <c r="Q522" i="4"/>
  <c r="Q521" i="4"/>
  <c r="Q518" i="4"/>
  <c r="P518" i="4"/>
  <c r="Q517" i="4"/>
  <c r="P517" i="4"/>
  <c r="Q516" i="4"/>
  <c r="Q514" i="4"/>
  <c r="P514" i="4"/>
  <c r="Q513" i="4"/>
  <c r="Q512" i="4"/>
  <c r="Q511" i="4"/>
  <c r="Q510" i="4"/>
  <c r="Q509" i="4"/>
  <c r="Q508" i="4"/>
  <c r="Q507" i="4"/>
  <c r="Q505" i="4"/>
  <c r="P505" i="4"/>
  <c r="Q504" i="4"/>
  <c r="Q500" i="4"/>
  <c r="P500" i="4"/>
  <c r="Q499" i="4"/>
  <c r="P499" i="4"/>
  <c r="Q498" i="4"/>
  <c r="Q496" i="4"/>
  <c r="P496" i="4"/>
  <c r="Q495" i="4"/>
  <c r="Q492" i="4"/>
  <c r="P492" i="4"/>
  <c r="Q491" i="4"/>
  <c r="P491" i="4"/>
  <c r="Q490" i="4"/>
  <c r="P490" i="4"/>
  <c r="Q489" i="4"/>
  <c r="Q488" i="4"/>
  <c r="Q487" i="4"/>
  <c r="Q486" i="4"/>
  <c r="Q485" i="4"/>
  <c r="Q484" i="4"/>
  <c r="Q483" i="4"/>
  <c r="Q479" i="4"/>
  <c r="Q478" i="4"/>
  <c r="Q477" i="4"/>
  <c r="Q476" i="4"/>
  <c r="Q475" i="4"/>
  <c r="Q474" i="4"/>
  <c r="Q471" i="4"/>
  <c r="P471" i="4"/>
  <c r="Q470" i="4"/>
  <c r="P470" i="4"/>
  <c r="Q469" i="4"/>
  <c r="Q468" i="4"/>
  <c r="Q465" i="4"/>
  <c r="P465" i="4"/>
  <c r="Q464" i="4"/>
  <c r="P464" i="4"/>
  <c r="Q463" i="4"/>
  <c r="P463" i="4"/>
  <c r="Q462" i="4"/>
  <c r="Q461" i="4"/>
  <c r="Q460" i="4"/>
  <c r="Q458" i="4"/>
  <c r="P458" i="4"/>
  <c r="Q457" i="4"/>
  <c r="Q455" i="4"/>
  <c r="P455" i="4"/>
  <c r="Q454" i="4"/>
  <c r="Q453" i="4"/>
  <c r="Q452" i="4"/>
  <c r="Q449" i="4"/>
  <c r="P449" i="4"/>
  <c r="Q448" i="4"/>
  <c r="P448" i="4"/>
  <c r="Q447" i="4"/>
  <c r="Q445" i="4"/>
  <c r="P445" i="4"/>
  <c r="Q444" i="4"/>
  <c r="Q443" i="4"/>
  <c r="Q442" i="4"/>
  <c r="Q440" i="4"/>
  <c r="P440" i="4"/>
  <c r="Q439" i="4"/>
  <c r="Q437" i="4"/>
  <c r="P437" i="4"/>
  <c r="Q436" i="4"/>
  <c r="Q435" i="4"/>
  <c r="Q432" i="4"/>
  <c r="P432" i="4"/>
  <c r="Q431" i="4"/>
  <c r="Q430" i="4"/>
  <c r="Q428" i="4"/>
  <c r="P428" i="4"/>
  <c r="Q427" i="4"/>
  <c r="Q424" i="4"/>
  <c r="P424" i="4"/>
  <c r="Q423" i="4"/>
  <c r="P423" i="4"/>
  <c r="Q422" i="4"/>
  <c r="Q419" i="4"/>
  <c r="P419" i="4"/>
  <c r="Q418" i="4"/>
  <c r="P418" i="4"/>
  <c r="Q417" i="4"/>
  <c r="Q416" i="4"/>
  <c r="Q415" i="4"/>
  <c r="Q414" i="4"/>
  <c r="Q413" i="4"/>
  <c r="Q412" i="4"/>
  <c r="Q411" i="4"/>
  <c r="Q408" i="4"/>
  <c r="P408" i="4"/>
  <c r="Q407" i="4"/>
  <c r="P407" i="4"/>
  <c r="Q406" i="4"/>
  <c r="P406" i="4"/>
  <c r="Q405" i="4"/>
  <c r="Q403" i="4"/>
  <c r="P403" i="4"/>
  <c r="Q402" i="4"/>
  <c r="P402" i="4"/>
  <c r="Q401" i="4"/>
  <c r="Q400" i="4"/>
  <c r="Q399" i="4"/>
  <c r="Q398" i="4"/>
  <c r="Q397" i="4"/>
  <c r="Q396" i="4"/>
  <c r="Q395" i="4"/>
  <c r="Q393" i="4"/>
  <c r="P393" i="4"/>
  <c r="Q392" i="4"/>
  <c r="P392" i="4"/>
  <c r="Q391" i="4"/>
  <c r="Q389" i="4"/>
  <c r="P389" i="4"/>
  <c r="Q388" i="4"/>
  <c r="Q386" i="4"/>
  <c r="P386" i="4"/>
  <c r="Q385" i="4"/>
  <c r="Q381" i="4"/>
  <c r="P381" i="4"/>
  <c r="Q380" i="4"/>
  <c r="P380" i="4"/>
  <c r="Q379" i="4"/>
  <c r="Q377" i="4"/>
  <c r="P377" i="4"/>
  <c r="Q376" i="4"/>
  <c r="Q374" i="4"/>
  <c r="P374" i="4"/>
  <c r="Q373" i="4"/>
  <c r="Q371" i="4"/>
  <c r="P371" i="4"/>
  <c r="Q370" i="4"/>
  <c r="Q369" i="4"/>
  <c r="Q368" i="4"/>
  <c r="Q367" i="4"/>
  <c r="Q366" i="4"/>
  <c r="Q365" i="4"/>
  <c r="Q364" i="4"/>
  <c r="Q363" i="4"/>
  <c r="Q362" i="4"/>
  <c r="Q361" i="4"/>
  <c r="Q359" i="4"/>
  <c r="P359" i="4"/>
  <c r="Q358" i="4"/>
  <c r="Q357" i="4"/>
  <c r="Q356" i="4"/>
  <c r="Q355" i="4"/>
  <c r="Q354" i="4"/>
  <c r="Q353" i="4"/>
  <c r="Q352" i="4"/>
  <c r="Q351" i="4"/>
  <c r="Q350" i="4"/>
  <c r="Q349" i="4"/>
  <c r="Q348" i="4"/>
  <c r="Q347" i="4"/>
  <c r="Q346" i="4"/>
  <c r="Q343" i="4"/>
  <c r="P343" i="4"/>
  <c r="Q342" i="4"/>
  <c r="Q340" i="4"/>
  <c r="P340" i="4"/>
  <c r="Q339" i="4"/>
  <c r="P339" i="4"/>
  <c r="Q338" i="4"/>
  <c r="P338" i="4"/>
  <c r="Q337" i="4"/>
  <c r="Q336" i="4"/>
  <c r="Q335" i="4"/>
  <c r="Q334" i="4"/>
  <c r="Q333" i="4"/>
  <c r="Q332" i="4"/>
  <c r="Q331" i="4"/>
  <c r="Q330" i="4"/>
  <c r="Q329" i="4"/>
  <c r="Q328" i="4"/>
  <c r="Q327" i="4"/>
  <c r="Q325" i="4"/>
  <c r="P325" i="4"/>
  <c r="Q324" i="4"/>
  <c r="Q323" i="4"/>
  <c r="Q322" i="4"/>
  <c r="Q321" i="4"/>
  <c r="Q317" i="4"/>
  <c r="P317" i="4"/>
  <c r="Q316" i="4"/>
  <c r="Q313" i="4"/>
  <c r="P313" i="4"/>
  <c r="Q312" i="4"/>
  <c r="P312" i="4"/>
  <c r="Q311" i="4"/>
  <c r="Q308" i="4"/>
  <c r="P308" i="4"/>
  <c r="Q307" i="4"/>
  <c r="P307" i="4"/>
  <c r="Q306" i="4"/>
  <c r="P306" i="4"/>
  <c r="Q305" i="4"/>
  <c r="Q304" i="4"/>
  <c r="Q303" i="4"/>
  <c r="Q302" i="4"/>
  <c r="Q301" i="4"/>
  <c r="Q300" i="4"/>
  <c r="Q299" i="4"/>
  <c r="Q298" i="4"/>
  <c r="Q297" i="4"/>
  <c r="Q296" i="4"/>
  <c r="Q295" i="4"/>
  <c r="Q293" i="4"/>
  <c r="P293" i="4"/>
  <c r="Q292" i="4"/>
  <c r="Q291" i="4"/>
  <c r="Q290" i="4"/>
  <c r="Q289" i="4"/>
  <c r="Q288" i="4"/>
  <c r="Q287" i="4"/>
  <c r="Q286" i="4"/>
  <c r="Q285" i="4"/>
  <c r="Q284" i="4"/>
  <c r="Q283" i="4"/>
  <c r="Q282" i="4"/>
  <c r="Q280" i="4"/>
  <c r="P280" i="4"/>
  <c r="Q279" i="4"/>
  <c r="Q278" i="4"/>
  <c r="Q277" i="4"/>
  <c r="Q276" i="4"/>
  <c r="Q275" i="4"/>
  <c r="Q272" i="4"/>
  <c r="P272" i="4"/>
  <c r="Q271" i="4"/>
  <c r="P271" i="4"/>
  <c r="Q270" i="4"/>
  <c r="Q269" i="4"/>
  <c r="Q267" i="4"/>
  <c r="P267" i="4"/>
  <c r="Q266" i="4"/>
  <c r="Q265" i="4"/>
  <c r="Q264" i="4"/>
  <c r="Q263" i="4"/>
  <c r="Q262" i="4"/>
  <c r="Q260" i="4"/>
  <c r="P260" i="4"/>
  <c r="Q259" i="4"/>
  <c r="Q258" i="4"/>
  <c r="Q257" i="4"/>
  <c r="Q256" i="4"/>
  <c r="Q254" i="4"/>
  <c r="P254" i="4"/>
  <c r="Q253" i="4"/>
  <c r="Q252" i="4"/>
  <c r="Q251" i="4"/>
  <c r="Q250" i="4"/>
  <c r="Q249" i="4"/>
  <c r="Q247" i="4"/>
  <c r="P247" i="4"/>
  <c r="Q246" i="4"/>
  <c r="Q245" i="4"/>
  <c r="Q244" i="4"/>
  <c r="Q243" i="4"/>
  <c r="Q242" i="4"/>
  <c r="Q241" i="4"/>
  <c r="Q238" i="4"/>
  <c r="P238" i="4"/>
  <c r="Q237" i="4"/>
  <c r="P237" i="4"/>
  <c r="Q236" i="4"/>
  <c r="Q235" i="4"/>
  <c r="Q234" i="4"/>
  <c r="Q233" i="4"/>
  <c r="Q232" i="4"/>
  <c r="Q231" i="4"/>
  <c r="Q230" i="4"/>
  <c r="Q229" i="4"/>
  <c r="Q227" i="4"/>
  <c r="P227" i="4"/>
  <c r="Q226" i="4"/>
  <c r="Q224" i="4"/>
  <c r="P224" i="4"/>
  <c r="Q223" i="4"/>
  <c r="Q222" i="4"/>
  <c r="Q221" i="4"/>
  <c r="Q220" i="4"/>
  <c r="Q218" i="4"/>
  <c r="P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2" i="4"/>
  <c r="P202" i="4"/>
  <c r="Q201" i="4"/>
  <c r="P201" i="4"/>
  <c r="Q200" i="4"/>
  <c r="Q198" i="4"/>
  <c r="P198" i="4"/>
  <c r="Q197" i="4"/>
  <c r="Q195" i="4"/>
  <c r="P195" i="4"/>
  <c r="Q194" i="4"/>
  <c r="Q192" i="4"/>
  <c r="P192" i="4"/>
  <c r="Q191" i="4"/>
  <c r="Q190" i="4"/>
  <c r="Q189" i="4"/>
  <c r="Q188" i="4"/>
  <c r="Q187" i="4"/>
  <c r="Q184" i="4"/>
  <c r="P184" i="4"/>
  <c r="Q183" i="4"/>
  <c r="Q182" i="4"/>
  <c r="Q181" i="4"/>
  <c r="Q180" i="4"/>
  <c r="Q176" i="4"/>
  <c r="P176" i="4"/>
  <c r="Q175" i="4"/>
  <c r="P175" i="4"/>
  <c r="Q174" i="4"/>
  <c r="Q173" i="4"/>
  <c r="Q172" i="4"/>
  <c r="Q171" i="4"/>
  <c r="Q170" i="4"/>
  <c r="Q168" i="4"/>
  <c r="P168" i="4"/>
  <c r="Q167" i="4"/>
  <c r="Q165" i="4"/>
  <c r="P165" i="4"/>
  <c r="Q164" i="4"/>
  <c r="Q162" i="4"/>
  <c r="P162" i="4"/>
  <c r="Q161" i="4"/>
  <c r="Q158" i="4"/>
  <c r="P158" i="4"/>
  <c r="Q157" i="4"/>
  <c r="P157" i="4"/>
  <c r="Q156" i="4"/>
  <c r="Q153" i="4"/>
  <c r="P153" i="4"/>
  <c r="Q152" i="4"/>
  <c r="P152" i="4"/>
  <c r="Q151" i="4"/>
  <c r="Q149" i="4"/>
  <c r="P149" i="4"/>
  <c r="Q148" i="4"/>
  <c r="Q147" i="4"/>
  <c r="Q146" i="4"/>
  <c r="Q143" i="4"/>
  <c r="P143" i="4"/>
  <c r="Q142" i="4"/>
  <c r="Q140" i="4"/>
  <c r="P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3" i="4"/>
  <c r="P123" i="4"/>
  <c r="Q122" i="4"/>
  <c r="Q120" i="4"/>
  <c r="P120" i="4"/>
  <c r="Q119" i="4"/>
  <c r="Q116" i="4"/>
  <c r="P116" i="4"/>
  <c r="Q115" i="4"/>
  <c r="P115" i="4"/>
  <c r="Q114" i="4"/>
  <c r="Q113" i="4"/>
  <c r="Q112" i="4"/>
  <c r="Q111" i="4"/>
  <c r="Q110" i="4"/>
  <c r="Q109" i="4"/>
  <c r="Q108" i="4"/>
  <c r="Q107" i="4"/>
  <c r="Q106" i="4"/>
  <c r="Q105" i="4"/>
  <c r="Q103" i="4"/>
  <c r="P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2" i="4"/>
  <c r="P82" i="4"/>
  <c r="Q81" i="4"/>
  <c r="Q80" i="4"/>
  <c r="Q78" i="4"/>
  <c r="P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1" i="4"/>
  <c r="P61" i="4"/>
  <c r="Q60" i="4"/>
  <c r="P60" i="4"/>
  <c r="Q59" i="4"/>
  <c r="Q58" i="4"/>
  <c r="Q57" i="4"/>
  <c r="Q55" i="4"/>
  <c r="P55" i="4"/>
  <c r="Q54" i="4"/>
  <c r="Q53" i="4"/>
  <c r="Q52" i="4"/>
  <c r="Q50" i="4"/>
  <c r="P50" i="4"/>
  <c r="Q49" i="4"/>
  <c r="Q47" i="4"/>
  <c r="P47" i="4"/>
  <c r="Q46" i="4"/>
  <c r="Q44" i="4"/>
  <c r="P44" i="4"/>
  <c r="Q43" i="4"/>
  <c r="Q41" i="4"/>
  <c r="P41" i="4"/>
  <c r="Q40" i="4"/>
  <c r="Q39" i="4"/>
  <c r="Q38" i="4"/>
  <c r="Q36" i="4"/>
  <c r="P36" i="4"/>
  <c r="Q35" i="4"/>
  <c r="Q33" i="4"/>
  <c r="P33" i="4"/>
  <c r="Q32" i="4"/>
  <c r="Q30" i="4"/>
  <c r="P30" i="4"/>
  <c r="Q29" i="4"/>
  <c r="Q27" i="4"/>
  <c r="P27" i="4"/>
  <c r="Q26" i="4"/>
  <c r="Q24" i="4"/>
  <c r="P24" i="4"/>
  <c r="Q23" i="4"/>
  <c r="Q21" i="4"/>
  <c r="P21" i="4"/>
  <c r="Q20" i="4"/>
  <c r="Q17" i="4"/>
  <c r="P17" i="4"/>
  <c r="Q16" i="4"/>
  <c r="Q15" i="4"/>
  <c r="Q14" i="4"/>
  <c r="Q13" i="4"/>
  <c r="Q12" i="4"/>
  <c r="Q11" i="4"/>
  <c r="Q10" i="4"/>
  <c r="Q9" i="4"/>
  <c r="Q7" i="4"/>
  <c r="P7" i="4"/>
  <c r="Q6" i="4"/>
  <c r="Q5" i="4"/>
  <c r="Q4" i="4"/>
  <c r="Q3" i="4"/>
  <c r="M310" i="3"/>
  <c r="L310" i="3"/>
  <c r="K310" i="3"/>
  <c r="J310" i="3"/>
  <c r="M309" i="3"/>
  <c r="L309" i="3"/>
  <c r="K309" i="3"/>
  <c r="J309" i="3"/>
  <c r="M308" i="3"/>
  <c r="L308" i="3"/>
  <c r="K308" i="3"/>
  <c r="J308" i="3"/>
  <c r="M307" i="3"/>
  <c r="L307" i="3"/>
  <c r="K307" i="3"/>
  <c r="J307" i="3"/>
  <c r="M306" i="3"/>
  <c r="L306" i="3"/>
  <c r="M305" i="3"/>
  <c r="L305" i="3"/>
  <c r="M303" i="3"/>
  <c r="L303" i="3"/>
  <c r="K303" i="3"/>
  <c r="J303" i="3"/>
  <c r="M302" i="3"/>
  <c r="L302" i="3"/>
  <c r="M301" i="3"/>
  <c r="L301" i="3"/>
  <c r="K301" i="3"/>
  <c r="J301" i="3"/>
  <c r="M300" i="3"/>
  <c r="L300" i="3"/>
  <c r="M299" i="3"/>
  <c r="L299" i="3"/>
  <c r="M298" i="3"/>
  <c r="L298" i="3"/>
  <c r="M297" i="3"/>
  <c r="L297" i="3"/>
  <c r="M295" i="3"/>
  <c r="L295" i="3"/>
  <c r="M294" i="3"/>
  <c r="L294" i="3"/>
  <c r="M293" i="3"/>
  <c r="L293" i="3"/>
  <c r="M292" i="3"/>
  <c r="L292" i="3"/>
  <c r="M290" i="3"/>
  <c r="L290" i="3"/>
  <c r="M288" i="3"/>
  <c r="L288" i="3"/>
  <c r="K288" i="3"/>
  <c r="J288" i="3"/>
  <c r="M287" i="3"/>
  <c r="L287" i="3"/>
  <c r="K287" i="3"/>
  <c r="J287" i="3"/>
  <c r="M286" i="3"/>
  <c r="L286" i="3"/>
  <c r="K286" i="3"/>
  <c r="J286" i="3"/>
  <c r="M285" i="3"/>
  <c r="L285" i="3"/>
  <c r="M284" i="3"/>
  <c r="L284" i="3"/>
  <c r="M283" i="3"/>
  <c r="L283" i="3"/>
  <c r="M282" i="3"/>
  <c r="L282" i="3"/>
  <c r="M281" i="3"/>
  <c r="L281" i="3"/>
  <c r="M280" i="3"/>
  <c r="L280" i="3"/>
  <c r="M278" i="3"/>
  <c r="L278" i="3"/>
  <c r="M277" i="3"/>
  <c r="L277" i="3"/>
  <c r="K277" i="3"/>
  <c r="J277" i="3"/>
  <c r="M276" i="3"/>
  <c r="L276" i="3"/>
  <c r="M275" i="3"/>
  <c r="L275" i="3"/>
  <c r="M274" i="3"/>
  <c r="L274" i="3"/>
  <c r="M272" i="3"/>
  <c r="L272" i="3"/>
  <c r="K272" i="3"/>
  <c r="J272" i="3"/>
  <c r="M271" i="3"/>
  <c r="L271" i="3"/>
  <c r="M270" i="3"/>
  <c r="L270" i="3"/>
  <c r="M269" i="3"/>
  <c r="L269" i="3"/>
  <c r="M268" i="3"/>
  <c r="L268" i="3"/>
  <c r="M267" i="3"/>
  <c r="L267" i="3"/>
  <c r="M266" i="3"/>
  <c r="L266" i="3"/>
  <c r="J263" i="3"/>
  <c r="M258" i="3"/>
  <c r="L258" i="3"/>
  <c r="K258" i="3"/>
  <c r="J258" i="3"/>
  <c r="M257" i="3"/>
  <c r="L257" i="3"/>
  <c r="K257" i="3"/>
  <c r="J257" i="3"/>
  <c r="M256" i="3"/>
  <c r="L256" i="3"/>
  <c r="M255" i="3"/>
  <c r="L255" i="3"/>
  <c r="K255" i="3"/>
  <c r="J255" i="3"/>
  <c r="M254" i="3"/>
  <c r="L254" i="3"/>
  <c r="M253" i="3"/>
  <c r="L253" i="3"/>
  <c r="K253" i="3"/>
  <c r="J253" i="3"/>
  <c r="M252" i="3"/>
  <c r="L252" i="3"/>
  <c r="M251" i="3"/>
  <c r="L251" i="3"/>
  <c r="M249" i="3"/>
  <c r="L249" i="3"/>
  <c r="M248" i="3"/>
  <c r="L248" i="3"/>
  <c r="M247" i="3"/>
  <c r="L247" i="3"/>
  <c r="M246" i="3"/>
  <c r="L246" i="3"/>
  <c r="M245" i="3"/>
  <c r="L245" i="3"/>
  <c r="M244" i="3"/>
  <c r="L244" i="3"/>
  <c r="M242" i="3"/>
  <c r="L242" i="3"/>
  <c r="K242" i="3"/>
  <c r="J242" i="3"/>
  <c r="M241" i="3"/>
  <c r="L241" i="3"/>
  <c r="M240" i="3"/>
  <c r="L240" i="3"/>
  <c r="K240" i="3"/>
  <c r="J240" i="3"/>
  <c r="M239" i="3"/>
  <c r="L239" i="3"/>
  <c r="M238" i="3"/>
  <c r="L238" i="3"/>
  <c r="M237" i="3"/>
  <c r="L237" i="3"/>
  <c r="M235" i="3"/>
  <c r="L235" i="3"/>
  <c r="M234" i="3"/>
  <c r="L234" i="3"/>
  <c r="K234" i="3"/>
  <c r="J234" i="3"/>
  <c r="M233" i="3"/>
  <c r="L233" i="3"/>
  <c r="M232" i="3"/>
  <c r="L232" i="3"/>
  <c r="M231" i="3"/>
  <c r="L231" i="3"/>
  <c r="M230" i="3"/>
  <c r="L230" i="3"/>
  <c r="M228" i="3"/>
  <c r="L228" i="3"/>
  <c r="M226" i="3"/>
  <c r="L226" i="3"/>
  <c r="K226" i="3"/>
  <c r="J226" i="3"/>
  <c r="M225" i="3"/>
  <c r="L225" i="3"/>
  <c r="M224" i="3"/>
  <c r="L224" i="3"/>
  <c r="M223" i="3"/>
  <c r="L223" i="3"/>
  <c r="M221" i="3"/>
  <c r="L221" i="3"/>
  <c r="K221" i="3"/>
  <c r="J221" i="3"/>
  <c r="M220" i="3"/>
  <c r="L220" i="3"/>
  <c r="M219" i="3"/>
  <c r="L219" i="3"/>
  <c r="K219" i="3"/>
  <c r="J219" i="3"/>
  <c r="M218" i="3"/>
  <c r="L218" i="3"/>
  <c r="M217" i="3"/>
  <c r="L217" i="3"/>
  <c r="M216" i="3"/>
  <c r="L216" i="3"/>
  <c r="M215" i="3"/>
  <c r="L215" i="3"/>
  <c r="M214" i="3"/>
  <c r="L214" i="3"/>
  <c r="M213" i="3"/>
  <c r="L213" i="3"/>
  <c r="M212" i="3"/>
  <c r="L212" i="3"/>
  <c r="M211" i="3"/>
  <c r="L211" i="3"/>
  <c r="M210" i="3"/>
  <c r="L210" i="3"/>
  <c r="M209" i="3"/>
  <c r="L209" i="3"/>
  <c r="M208" i="3"/>
  <c r="L208" i="3"/>
  <c r="M207" i="3"/>
  <c r="L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1" i="3"/>
  <c r="L191" i="3"/>
  <c r="K191" i="3"/>
  <c r="J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79" i="3"/>
  <c r="L179" i="3"/>
  <c r="M178" i="3"/>
  <c r="L178" i="3"/>
  <c r="M177" i="3"/>
  <c r="L177" i="3"/>
  <c r="M175" i="3"/>
  <c r="L175" i="3"/>
  <c r="K175" i="3"/>
  <c r="J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7" i="3"/>
  <c r="L167" i="3"/>
  <c r="K167" i="3"/>
  <c r="J167" i="3"/>
  <c r="M166" i="3"/>
  <c r="L166" i="3"/>
  <c r="M165" i="3"/>
  <c r="L165" i="3"/>
  <c r="M164" i="3"/>
  <c r="L164" i="3"/>
  <c r="M162" i="3"/>
  <c r="L162" i="3"/>
  <c r="K162" i="3"/>
  <c r="J162" i="3"/>
  <c r="M161" i="3"/>
  <c r="L161" i="3"/>
  <c r="M160" i="3"/>
  <c r="L160" i="3"/>
  <c r="K160" i="3"/>
  <c r="J160" i="3"/>
  <c r="M159" i="3"/>
  <c r="L159" i="3"/>
  <c r="M158" i="3"/>
  <c r="L158" i="3"/>
  <c r="M157" i="3"/>
  <c r="L157" i="3"/>
  <c r="K157" i="3"/>
  <c r="J157" i="3"/>
  <c r="M156" i="3"/>
  <c r="L156" i="3"/>
  <c r="M155" i="3"/>
  <c r="L155" i="3"/>
  <c r="M154" i="3"/>
  <c r="L154" i="3"/>
  <c r="M153" i="3"/>
  <c r="L153" i="3"/>
  <c r="K153" i="3"/>
  <c r="J153" i="3"/>
  <c r="M152" i="3"/>
  <c r="L152" i="3"/>
  <c r="M151" i="3"/>
  <c r="L151" i="3"/>
  <c r="M150" i="3"/>
  <c r="L150" i="3"/>
  <c r="M149" i="3"/>
  <c r="L149" i="3"/>
  <c r="M146" i="3"/>
  <c r="L146" i="3"/>
  <c r="K146" i="3"/>
  <c r="J146" i="3"/>
  <c r="M145" i="3"/>
  <c r="L145" i="3"/>
  <c r="M144" i="3"/>
  <c r="L144" i="3"/>
  <c r="M143" i="3"/>
  <c r="L143" i="3"/>
  <c r="M142" i="3"/>
  <c r="L142" i="3"/>
  <c r="M141" i="3"/>
  <c r="L141" i="3"/>
  <c r="M140" i="3"/>
  <c r="L140" i="3"/>
  <c r="M138" i="3"/>
  <c r="L138" i="3"/>
  <c r="M137" i="3"/>
  <c r="L137" i="3"/>
  <c r="K137" i="3"/>
  <c r="J137" i="3"/>
  <c r="M136" i="3"/>
  <c r="L136" i="3"/>
  <c r="M135" i="3"/>
  <c r="L135" i="3"/>
  <c r="K135" i="3"/>
  <c r="J135" i="3"/>
  <c r="M134" i="3"/>
  <c r="L134" i="3"/>
  <c r="M133" i="3"/>
  <c r="L133" i="3"/>
  <c r="M131" i="3"/>
  <c r="L131" i="3"/>
  <c r="K131" i="3"/>
  <c r="J131" i="3"/>
  <c r="M130" i="3"/>
  <c r="L130" i="3"/>
  <c r="M129" i="3"/>
  <c r="L129" i="3"/>
  <c r="M127" i="3"/>
  <c r="L127" i="3"/>
  <c r="K127" i="3"/>
  <c r="J127" i="3"/>
  <c r="M126" i="3"/>
  <c r="L126" i="3"/>
  <c r="M125" i="3"/>
  <c r="L125" i="3"/>
  <c r="M122" i="3"/>
  <c r="L122" i="3"/>
  <c r="M120" i="3"/>
  <c r="L120" i="3"/>
  <c r="K120" i="3"/>
  <c r="J120" i="3"/>
  <c r="M119" i="3"/>
  <c r="L119" i="3"/>
  <c r="M118" i="3"/>
  <c r="L118" i="3"/>
  <c r="M117" i="3"/>
  <c r="L117" i="3"/>
  <c r="M116" i="3"/>
  <c r="L116" i="3"/>
  <c r="M115" i="3"/>
  <c r="L115" i="3"/>
  <c r="M113" i="3"/>
  <c r="L113" i="3"/>
  <c r="K113" i="3"/>
  <c r="J113" i="3"/>
  <c r="M112" i="3"/>
  <c r="L112" i="3"/>
  <c r="M111" i="3"/>
  <c r="L111" i="3"/>
  <c r="K111" i="3"/>
  <c r="J111" i="3"/>
  <c r="M110" i="3"/>
  <c r="L110" i="3"/>
  <c r="M109" i="3"/>
  <c r="L109" i="3"/>
  <c r="M108" i="3"/>
  <c r="L108" i="3"/>
  <c r="M107" i="3"/>
  <c r="L107" i="3"/>
  <c r="M105" i="3"/>
  <c r="L105" i="3"/>
  <c r="K105" i="3"/>
  <c r="J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5" i="3"/>
  <c r="L95" i="3"/>
  <c r="K95" i="3"/>
  <c r="J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K87" i="3"/>
  <c r="J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6" i="3"/>
  <c r="L76" i="3"/>
  <c r="M75" i="3"/>
  <c r="L75" i="3"/>
  <c r="M74" i="3"/>
  <c r="L74" i="3"/>
  <c r="M71" i="3"/>
  <c r="L71" i="3"/>
  <c r="K71" i="3"/>
  <c r="J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2" i="3"/>
  <c r="L62" i="3"/>
  <c r="K62" i="3"/>
  <c r="J62" i="3"/>
  <c r="M61" i="3"/>
  <c r="L61" i="3"/>
  <c r="M60" i="3"/>
  <c r="L60" i="3"/>
  <c r="M59" i="3"/>
  <c r="L59" i="3"/>
  <c r="M58" i="3"/>
  <c r="L58" i="3"/>
  <c r="M57" i="3"/>
  <c r="L57" i="3"/>
  <c r="M56" i="3"/>
  <c r="L56" i="3"/>
  <c r="M54" i="3"/>
  <c r="L54" i="3"/>
  <c r="K54" i="3"/>
  <c r="J54" i="3"/>
  <c r="M53" i="3"/>
  <c r="L53" i="3"/>
  <c r="M52" i="3"/>
  <c r="L52" i="3"/>
  <c r="M51" i="3"/>
  <c r="L51" i="3"/>
  <c r="M49" i="3"/>
  <c r="L49" i="3"/>
  <c r="M48" i="3"/>
  <c r="L48" i="3"/>
  <c r="M47" i="3"/>
  <c r="L47" i="3"/>
  <c r="M46" i="3"/>
  <c r="L46" i="3"/>
  <c r="M45" i="3"/>
  <c r="L45" i="3"/>
  <c r="M44" i="3"/>
  <c r="L44" i="3"/>
  <c r="M42" i="3"/>
  <c r="L42" i="3"/>
  <c r="K42" i="3"/>
  <c r="J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2" i="3"/>
  <c r="L12" i="3"/>
  <c r="M11" i="3"/>
  <c r="L11" i="3"/>
  <c r="M10" i="3"/>
  <c r="L10" i="3"/>
  <c r="M8" i="3"/>
  <c r="L8" i="3"/>
  <c r="M7" i="3"/>
  <c r="L7" i="3"/>
  <c r="M6" i="3"/>
  <c r="L6" i="3"/>
  <c r="M5" i="3"/>
  <c r="L5" i="3"/>
  <c r="M306" i="2"/>
  <c r="L306" i="2"/>
  <c r="K306" i="2"/>
  <c r="J306" i="2"/>
  <c r="M305" i="2"/>
  <c r="L305" i="2"/>
  <c r="K305" i="2"/>
  <c r="J305" i="2"/>
  <c r="M304" i="2"/>
  <c r="L304" i="2"/>
  <c r="K304" i="2"/>
  <c r="J304" i="2"/>
  <c r="M303" i="2"/>
  <c r="L303" i="2"/>
  <c r="K303" i="2"/>
  <c r="J303" i="2"/>
  <c r="M302" i="2"/>
  <c r="L302" i="2"/>
  <c r="M301" i="2"/>
  <c r="L301" i="2"/>
  <c r="M299" i="2"/>
  <c r="L299" i="2"/>
  <c r="K299" i="2"/>
  <c r="J299" i="2"/>
  <c r="M298" i="2"/>
  <c r="L298" i="2"/>
  <c r="M297" i="2"/>
  <c r="L297" i="2"/>
  <c r="K297" i="2"/>
  <c r="J297" i="2"/>
  <c r="M296" i="2"/>
  <c r="L296" i="2"/>
  <c r="M295" i="2"/>
  <c r="L295" i="2"/>
  <c r="M294" i="2"/>
  <c r="L294" i="2"/>
  <c r="M293" i="2"/>
  <c r="L293" i="2"/>
  <c r="M291" i="2"/>
  <c r="L291" i="2"/>
  <c r="M290" i="2"/>
  <c r="L290" i="2"/>
  <c r="M289" i="2"/>
  <c r="L289" i="2"/>
  <c r="M288" i="2"/>
  <c r="L288" i="2"/>
  <c r="M286" i="2"/>
  <c r="L286" i="2"/>
  <c r="M284" i="2"/>
  <c r="L284" i="2"/>
  <c r="K284" i="2"/>
  <c r="J284" i="2"/>
  <c r="M283" i="2"/>
  <c r="L283" i="2"/>
  <c r="K283" i="2"/>
  <c r="J283" i="2"/>
  <c r="M282" i="2"/>
  <c r="L282" i="2"/>
  <c r="K282" i="2"/>
  <c r="J282" i="2"/>
  <c r="M281" i="2"/>
  <c r="L281" i="2"/>
  <c r="M280" i="2"/>
  <c r="L280" i="2"/>
  <c r="M279" i="2"/>
  <c r="L279" i="2"/>
  <c r="M278" i="2"/>
  <c r="L278" i="2"/>
  <c r="M277" i="2"/>
  <c r="L277" i="2"/>
  <c r="M276" i="2"/>
  <c r="L276" i="2"/>
  <c r="M274" i="2"/>
  <c r="L274" i="2"/>
  <c r="M273" i="2"/>
  <c r="L273" i="2"/>
  <c r="K273" i="2"/>
  <c r="J273" i="2"/>
  <c r="M272" i="2"/>
  <c r="L272" i="2"/>
  <c r="M271" i="2"/>
  <c r="L271" i="2"/>
  <c r="M270" i="2"/>
  <c r="L270" i="2"/>
  <c r="M268" i="2"/>
  <c r="L268" i="2"/>
  <c r="K268" i="2"/>
  <c r="J268" i="2"/>
  <c r="M267" i="2"/>
  <c r="L267" i="2"/>
  <c r="M266" i="2"/>
  <c r="L266" i="2"/>
  <c r="M265" i="2"/>
  <c r="L265" i="2"/>
  <c r="M264" i="2"/>
  <c r="L264" i="2"/>
  <c r="M263" i="2"/>
  <c r="L263" i="2"/>
  <c r="M262" i="2"/>
  <c r="L262" i="2"/>
  <c r="M257" i="2"/>
  <c r="L257" i="2"/>
  <c r="K257" i="2"/>
  <c r="J257" i="2"/>
  <c r="M256" i="2"/>
  <c r="L256" i="2"/>
  <c r="K256" i="2"/>
  <c r="J256" i="2"/>
  <c r="M255" i="2"/>
  <c r="L255" i="2"/>
  <c r="M254" i="2"/>
  <c r="L254" i="2"/>
  <c r="K254" i="2"/>
  <c r="J254" i="2"/>
  <c r="M253" i="2"/>
  <c r="L253" i="2"/>
  <c r="M252" i="2"/>
  <c r="L252" i="2"/>
  <c r="K252" i="2"/>
  <c r="J252" i="2"/>
  <c r="M251" i="2"/>
  <c r="L251" i="2"/>
  <c r="M250" i="2"/>
  <c r="L250" i="2"/>
  <c r="M248" i="2"/>
  <c r="L248" i="2"/>
  <c r="M247" i="2"/>
  <c r="L247" i="2"/>
  <c r="M246" i="2"/>
  <c r="L246" i="2"/>
  <c r="M245" i="2"/>
  <c r="L245" i="2"/>
  <c r="M244" i="2"/>
  <c r="L244" i="2"/>
  <c r="M243" i="2"/>
  <c r="L243" i="2"/>
  <c r="M241" i="2"/>
  <c r="L241" i="2"/>
  <c r="K241" i="2"/>
  <c r="J241" i="2"/>
  <c r="M240" i="2"/>
  <c r="L240" i="2"/>
  <c r="M239" i="2"/>
  <c r="L239" i="2"/>
  <c r="K239" i="2"/>
  <c r="J239" i="2"/>
  <c r="M238" i="2"/>
  <c r="L238" i="2"/>
  <c r="M237" i="2"/>
  <c r="L237" i="2"/>
  <c r="M236" i="2"/>
  <c r="L236" i="2"/>
  <c r="M234" i="2"/>
  <c r="L234" i="2"/>
  <c r="M233" i="2"/>
  <c r="L233" i="2"/>
  <c r="K233" i="2"/>
  <c r="J233" i="2"/>
  <c r="M232" i="2"/>
  <c r="L232" i="2"/>
  <c r="M231" i="2"/>
  <c r="L231" i="2"/>
  <c r="M230" i="2"/>
  <c r="L230" i="2"/>
  <c r="M229" i="2"/>
  <c r="L229" i="2"/>
  <c r="M227" i="2"/>
  <c r="L227" i="2"/>
  <c r="M225" i="2"/>
  <c r="L225" i="2"/>
  <c r="K225" i="2"/>
  <c r="J225" i="2"/>
  <c r="M224" i="2"/>
  <c r="L224" i="2"/>
  <c r="M223" i="2"/>
  <c r="L223" i="2"/>
  <c r="M222" i="2"/>
  <c r="L222" i="2"/>
  <c r="M220" i="2"/>
  <c r="L220" i="2"/>
  <c r="K220" i="2"/>
  <c r="J220" i="2"/>
  <c r="M219" i="2"/>
  <c r="L219" i="2"/>
  <c r="M218" i="2"/>
  <c r="L218" i="2"/>
  <c r="K218" i="2"/>
  <c r="J218" i="2"/>
  <c r="M217" i="2"/>
  <c r="L217" i="2"/>
  <c r="M216" i="2"/>
  <c r="L216" i="2"/>
  <c r="M215" i="2"/>
  <c r="L215" i="2"/>
  <c r="M214" i="2"/>
  <c r="L214" i="2"/>
  <c r="M213" i="2"/>
  <c r="L213" i="2"/>
  <c r="M212" i="2"/>
  <c r="L212" i="2"/>
  <c r="M211" i="2"/>
  <c r="L211" i="2"/>
  <c r="M210" i="2"/>
  <c r="L210" i="2"/>
  <c r="M209" i="2"/>
  <c r="L209" i="2"/>
  <c r="M208" i="2"/>
  <c r="L208" i="2"/>
  <c r="M207" i="2"/>
  <c r="L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0" i="2"/>
  <c r="L190" i="2"/>
  <c r="K190" i="2"/>
  <c r="J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8" i="2"/>
  <c r="L178" i="2"/>
  <c r="M177" i="2"/>
  <c r="L177" i="2"/>
  <c r="M176" i="2"/>
  <c r="L176" i="2"/>
  <c r="M174" i="2"/>
  <c r="L174" i="2"/>
  <c r="K174" i="2"/>
  <c r="J174" i="2"/>
  <c r="M173" i="2"/>
  <c r="L173" i="2"/>
  <c r="M172" i="2"/>
  <c r="L172" i="2"/>
  <c r="M171" i="2"/>
  <c r="L171" i="2"/>
  <c r="M170" i="2"/>
  <c r="L170" i="2"/>
  <c r="M169" i="2"/>
  <c r="L169" i="2"/>
  <c r="M168" i="2"/>
  <c r="L168" i="2"/>
  <c r="M166" i="2"/>
  <c r="L166" i="2"/>
  <c r="K166" i="2"/>
  <c r="J166" i="2"/>
  <c r="M165" i="2"/>
  <c r="L165" i="2"/>
  <c r="M164" i="2"/>
  <c r="L164" i="2"/>
  <c r="M163" i="2"/>
  <c r="L163" i="2"/>
  <c r="M161" i="2"/>
  <c r="L161" i="2"/>
  <c r="K161" i="2"/>
  <c r="J161" i="2"/>
  <c r="M160" i="2"/>
  <c r="L160" i="2"/>
  <c r="M159" i="2"/>
  <c r="L159" i="2"/>
  <c r="K159" i="2"/>
  <c r="J159" i="2"/>
  <c r="M158" i="2"/>
  <c r="L158" i="2"/>
  <c r="M157" i="2"/>
  <c r="L157" i="2"/>
  <c r="M156" i="2"/>
  <c r="L156" i="2"/>
  <c r="K156" i="2"/>
  <c r="J156" i="2"/>
  <c r="M155" i="2"/>
  <c r="L155" i="2"/>
  <c r="M154" i="2"/>
  <c r="L154" i="2"/>
  <c r="M153" i="2"/>
  <c r="L153" i="2"/>
  <c r="M152" i="2"/>
  <c r="L152" i="2"/>
  <c r="K152" i="2"/>
  <c r="J152" i="2"/>
  <c r="M151" i="2"/>
  <c r="L151" i="2"/>
  <c r="M150" i="2"/>
  <c r="L150" i="2"/>
  <c r="M149" i="2"/>
  <c r="L149" i="2"/>
  <c r="M148" i="2"/>
  <c r="L148" i="2"/>
  <c r="M145" i="2"/>
  <c r="L145" i="2"/>
  <c r="K145" i="2"/>
  <c r="J145" i="2"/>
  <c r="M144" i="2"/>
  <c r="L144" i="2"/>
  <c r="M143" i="2"/>
  <c r="L143" i="2"/>
  <c r="M142" i="2"/>
  <c r="L142" i="2"/>
  <c r="M141" i="2"/>
  <c r="L141" i="2"/>
  <c r="M140" i="2"/>
  <c r="L140" i="2"/>
  <c r="M139" i="2"/>
  <c r="L139" i="2"/>
  <c r="M137" i="2"/>
  <c r="L137" i="2"/>
  <c r="M136" i="2"/>
  <c r="L136" i="2"/>
  <c r="K136" i="2"/>
  <c r="J136" i="2"/>
  <c r="M135" i="2"/>
  <c r="L135" i="2"/>
  <c r="M134" i="2"/>
  <c r="L134" i="2"/>
  <c r="K134" i="2"/>
  <c r="J134" i="2"/>
  <c r="M133" i="2"/>
  <c r="L133" i="2"/>
  <c r="M132" i="2"/>
  <c r="L132" i="2"/>
  <c r="M130" i="2"/>
  <c r="L130" i="2"/>
  <c r="K130" i="2"/>
  <c r="J130" i="2"/>
  <c r="M129" i="2"/>
  <c r="L129" i="2"/>
  <c r="M128" i="2"/>
  <c r="L128" i="2"/>
  <c r="M126" i="2"/>
  <c r="L126" i="2"/>
  <c r="K126" i="2"/>
  <c r="J126" i="2"/>
  <c r="M125" i="2"/>
  <c r="L125" i="2"/>
  <c r="M124" i="2"/>
  <c r="L124" i="2"/>
  <c r="M121" i="2"/>
  <c r="L121" i="2"/>
  <c r="M119" i="2"/>
  <c r="L119" i="2"/>
  <c r="K119" i="2"/>
  <c r="J119" i="2"/>
  <c r="M118" i="2"/>
  <c r="L118" i="2"/>
  <c r="M117" i="2"/>
  <c r="L117" i="2"/>
  <c r="M116" i="2"/>
  <c r="L116" i="2"/>
  <c r="M115" i="2"/>
  <c r="L115" i="2"/>
  <c r="M114" i="2"/>
  <c r="L114" i="2"/>
  <c r="M112" i="2"/>
  <c r="L112" i="2"/>
  <c r="K112" i="2"/>
  <c r="J112" i="2"/>
  <c r="M111" i="2"/>
  <c r="L111" i="2"/>
  <c r="M110" i="2"/>
  <c r="L110" i="2"/>
  <c r="K110" i="2"/>
  <c r="J110" i="2"/>
  <c r="M109" i="2"/>
  <c r="L109" i="2"/>
  <c r="M108" i="2"/>
  <c r="L108" i="2"/>
  <c r="M107" i="2"/>
  <c r="L107" i="2"/>
  <c r="M106" i="2"/>
  <c r="L106" i="2"/>
  <c r="M104" i="2"/>
  <c r="L104" i="2"/>
  <c r="K104" i="2"/>
  <c r="J104" i="2"/>
  <c r="M103" i="2"/>
  <c r="L103" i="2"/>
  <c r="M102" i="2"/>
  <c r="L102" i="2"/>
  <c r="M101" i="2"/>
  <c r="L101" i="2"/>
  <c r="M100" i="2"/>
  <c r="L100" i="2"/>
  <c r="M99" i="2"/>
  <c r="L99" i="2"/>
  <c r="M98" i="2"/>
  <c r="L98" i="2"/>
  <c r="M97" i="2"/>
  <c r="L97" i="2"/>
  <c r="M95" i="2"/>
  <c r="L95" i="2"/>
  <c r="K95" i="2"/>
  <c r="J95" i="2"/>
  <c r="M94" i="2"/>
  <c r="L94" i="2"/>
  <c r="M93" i="2"/>
  <c r="L93" i="2"/>
  <c r="M92" i="2"/>
  <c r="L92" i="2"/>
  <c r="M91" i="2"/>
  <c r="L91" i="2"/>
  <c r="M90" i="2"/>
  <c r="L90" i="2"/>
  <c r="M89" i="2"/>
  <c r="L89" i="2"/>
  <c r="M88" i="2"/>
  <c r="L88" i="2"/>
  <c r="M87" i="2"/>
  <c r="L87" i="2"/>
  <c r="K87" i="2"/>
  <c r="J87" i="2"/>
  <c r="M86" i="2"/>
  <c r="L86" i="2"/>
  <c r="M85" i="2"/>
  <c r="L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6" i="2"/>
  <c r="L76" i="2"/>
  <c r="M75" i="2"/>
  <c r="L75" i="2"/>
  <c r="M74" i="2"/>
  <c r="L74" i="2"/>
  <c r="M71" i="2"/>
  <c r="L71" i="2"/>
  <c r="K71" i="2"/>
  <c r="J71" i="2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2" i="2"/>
  <c r="L62" i="2"/>
  <c r="K62" i="2"/>
  <c r="J62" i="2"/>
  <c r="M61" i="2"/>
  <c r="L61" i="2"/>
  <c r="M60" i="2"/>
  <c r="L60" i="2"/>
  <c r="M59" i="2"/>
  <c r="L59" i="2"/>
  <c r="M58" i="2"/>
  <c r="L58" i="2"/>
  <c r="M57" i="2"/>
  <c r="L57" i="2"/>
  <c r="M56" i="2"/>
  <c r="L56" i="2"/>
  <c r="M54" i="2"/>
  <c r="L54" i="2"/>
  <c r="K54" i="2"/>
  <c r="J54" i="2"/>
  <c r="M53" i="2"/>
  <c r="L53" i="2"/>
  <c r="M52" i="2"/>
  <c r="L52" i="2"/>
  <c r="M51" i="2"/>
  <c r="L51" i="2"/>
  <c r="M49" i="2"/>
  <c r="L49" i="2"/>
  <c r="M48" i="2"/>
  <c r="L48" i="2"/>
  <c r="M47" i="2"/>
  <c r="L47" i="2"/>
  <c r="M46" i="2"/>
  <c r="L46" i="2"/>
  <c r="M45" i="2"/>
  <c r="L45" i="2"/>
  <c r="M44" i="2"/>
  <c r="L44" i="2"/>
  <c r="M42" i="2"/>
  <c r="L42" i="2"/>
  <c r="K42" i="2"/>
  <c r="J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2" i="2"/>
  <c r="L12" i="2"/>
  <c r="M11" i="2"/>
  <c r="L11" i="2"/>
  <c r="M10" i="2"/>
  <c r="L10" i="2"/>
  <c r="M8" i="2"/>
  <c r="L8" i="2"/>
  <c r="M7" i="2"/>
  <c r="L7" i="2"/>
  <c r="M6" i="2"/>
  <c r="L6" i="2"/>
  <c r="M5" i="2"/>
  <c r="L5" i="2"/>
  <c r="H89" i="1"/>
  <c r="H88" i="1"/>
  <c r="H84" i="1"/>
  <c r="H74" i="1"/>
  <c r="H73" i="1"/>
  <c r="H72" i="1"/>
  <c r="H71" i="1"/>
  <c r="H67" i="1"/>
  <c r="H63" i="1"/>
  <c r="H59" i="1"/>
  <c r="H51" i="1"/>
  <c r="H44" i="1"/>
  <c r="H41" i="1"/>
  <c r="H35" i="1"/>
  <c r="H34" i="1"/>
  <c r="H23" i="1"/>
  <c r="H22" i="1"/>
  <c r="H19" i="1"/>
  <c r="H15" i="1"/>
  <c r="H14" i="1"/>
</calcChain>
</file>

<file path=xl/sharedStrings.xml><?xml version="1.0" encoding="utf-8"?>
<sst xmlns="http://schemas.openxmlformats.org/spreadsheetml/2006/main" count="3268" uniqueCount="851">
  <si>
    <t>May 31, 25</t>
  </si>
  <si>
    <t>ASSETS</t>
  </si>
  <si>
    <t>Current Assets</t>
  </si>
  <si>
    <t>Checking/Savings</t>
  </si>
  <si>
    <t>1000 · Bank Accounts</t>
  </si>
  <si>
    <t>1030 · Colotrust - Cistern Fund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</si>
  <si>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</si>
  <si>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</si>
  <si>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</si>
  <si>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</si>
  <si>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</si>
  <si>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</si>
  <si>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</si>
  <si>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</si>
  <si>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</si>
  <si>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</si>
  <si>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1110 · Wildland Fire Billing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</si>
  <si>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</si>
  <si>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</si>
  <si>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</si>
  <si>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</si>
  <si>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</si>
  <si>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</si>
  <si>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</si>
  <si>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</si>
  <si>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</si>
  <si>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</si>
  <si>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</si>
  <si>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</si>
  <si>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</si>
  <si>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</si>
  <si>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</si>
  <si>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</si>
  <si>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</si>
  <si>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</si>
  <si>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</si>
  <si>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</si>
  <si>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</si>
  <si>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</si>
  <si>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</si>
  <si>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</si>
  <si>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</si>
  <si>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</si>
  <si>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</si>
  <si>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</si>
  <si>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</si>
  <si>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</si>
  <si>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2111 · Direct Deposit Liabilities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</si>
  <si>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</si>
  <si>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</si>
  <si>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</si>
  <si>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</si>
  <si>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</si>
  <si>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</si>
  <si>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</si>
  <si>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2120 · FICA</t>
  </si>
  <si>
    <t>2122 · Company</t>
  </si>
  <si>
    <t>2124 · Employee</t>
  </si>
  <si>
    <t>Total 2120 · FICA</t>
  </si>
  <si>
    <t>2140 · Medicare</t>
  </si>
  <si>
    <t>2142 · Company</t>
  </si>
  <si>
    <t>2144 · Employee</t>
  </si>
  <si>
    <t>Total 2140 · Medicare</t>
  </si>
  <si>
    <t>2150 · State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</si>
  <si>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</si>
  <si>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</si>
  <si>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</si>
  <si>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</si>
  <si>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</si>
  <si>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2200 · Pension Contributions - Other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</si>
  <si>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</si>
  <si>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</si>
  <si>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</si>
  <si>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</si>
  <si>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</si>
  <si>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</si>
  <si>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</si>
  <si>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</si>
  <si>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</si>
  <si>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2 months of admin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</si>
  <si>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</si>
  <si>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</si>
  <si>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</si>
  <si>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</si>
  <si>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</si>
  <si>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</si>
  <si>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</si>
  <si>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</si>
  <si>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</si>
  <si>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May 25</t>
  </si>
  <si>
    <t>Budget</t>
  </si>
  <si>
    <t>$ Over Budget</t>
  </si>
  <si>
    <t>% of Budget</t>
  </si>
  <si>
    <t>Ordinary Income/Expense</t>
  </si>
  <si>
    <t>Income</t>
  </si>
  <si>
    <t>49900 · Uncategorized Income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</si>
  <si>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</si>
  <si>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</si>
  <si>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</si>
  <si>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</si>
  <si>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</si>
  <si>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</si>
  <si>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</si>
  <si>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</si>
  <si>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</si>
  <si>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</si>
  <si>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</si>
  <si>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</si>
  <si>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</si>
  <si>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</si>
  <si>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</si>
  <si>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</si>
  <si>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</si>
  <si>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</si>
  <si>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</si>
  <si>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</si>
  <si>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</si>
  <si>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</si>
  <si>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</si>
  <si>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</si>
  <si>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</si>
  <si>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</si>
  <si>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</si>
  <si>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</si>
  <si>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9011 · 5650 - 2024 RAM 393017</t>
  </si>
  <si>
    <t>9009 · 5652 Replacement</t>
  </si>
  <si>
    <t>9008 · New 5601</t>
  </si>
  <si>
    <t>9006 · New 5621</t>
  </si>
  <si>
    <t>9007 · New 5633</t>
  </si>
  <si>
    <t>9005 · New Command 5650</t>
  </si>
  <si>
    <t>9010 · Building Maintenace</t>
  </si>
  <si>
    <t>9000 · CAPITAL OUTLAY - Other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</si>
  <si>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</si>
  <si>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</si>
  <si>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</si>
  <si>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</si>
  <si>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</si>
  <si>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</si>
  <si>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</si>
  <si>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</si>
  <si>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</si>
  <si>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</si>
  <si>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</si>
  <si>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</si>
  <si>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</si>
  <si>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</si>
  <si>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</si>
  <si>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</si>
  <si>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6120 · Disability Insurance</t>
  </si>
  <si>
    <t>6125 · Liability Insurance</t>
  </si>
  <si>
    <t>6130 · Workman's Compensation</t>
  </si>
  <si>
    <t>6100 · Insurance - Other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</si>
  <si>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</si>
  <si>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</si>
  <si>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</si>
  <si>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</si>
  <si>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</si>
  <si>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</si>
  <si>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</si>
  <si>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</si>
  <si>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</si>
  <si>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</si>
  <si>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</si>
  <si>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</si>
  <si>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6447 · Mitigation Specialist</t>
  </si>
  <si>
    <t>6449 · PRN Education Hourly</t>
  </si>
  <si>
    <t>6448 · PRN Medic Hourly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</si>
  <si>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</si>
  <si>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</si>
  <si>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</si>
  <si>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</si>
  <si>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</si>
  <si>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</si>
  <si>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</si>
  <si>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</si>
  <si>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</si>
  <si>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6410 · Chief - Other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</si>
  <si>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</si>
  <si>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</si>
  <si>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</si>
  <si>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</si>
  <si>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</si>
  <si>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</si>
  <si>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6446 · Fire Inspection</t>
  </si>
  <si>
    <t>6405 · Gross wages - Employees - Other</t>
  </si>
  <si>
    <t>Total 6405 · Gross wages - Employees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</si>
  <si>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</si>
  <si>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</si>
  <si>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</si>
  <si>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</si>
  <si>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</si>
  <si>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</si>
  <si>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</si>
  <si>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6450 · Payroll Direct Costs - Other</t>
  </si>
  <si>
    <t>Total 6450 · Payroll Direct Costs</t>
  </si>
  <si>
    <t>6480 · Payroll Taxes</t>
  </si>
  <si>
    <t>6484 · FICA</t>
  </si>
  <si>
    <t>6486 · Medicare</t>
  </si>
  <si>
    <t>6488 · SUI</t>
  </si>
  <si>
    <t>6480 · Payroll Taxes - Other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</si>
  <si>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</si>
  <si>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</si>
  <si>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</si>
  <si>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</si>
  <si>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</si>
  <si>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</si>
  <si>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</si>
  <si>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</si>
  <si>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</si>
  <si>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</si>
  <si>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</si>
  <si>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6617 · Shop Rent (Mechanic)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</si>
  <si>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</si>
  <si>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</si>
  <si>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</si>
  <si>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</si>
  <si>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</si>
  <si>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</si>
  <si>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6614.1 · Station #2 Operating Supplies</t>
  </si>
  <si>
    <t>6614 · Station #2-Ridge - Other</t>
  </si>
  <si>
    <t>Total 6614 · Station #2-Ridge</t>
  </si>
  <si>
    <t>6616 · Station #3-Eldora</t>
  </si>
  <si>
    <t>6616.1 · Station #3 Operating Supplies</t>
  </si>
  <si>
    <t>6616 · Station #3-Eldora - Other</t>
  </si>
  <si>
    <t>Total 6616 · Station #3-Eldora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</si>
  <si>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</si>
  <si>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</si>
  <si>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</si>
  <si>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</si>
  <si>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</si>
  <si>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</si>
  <si>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</si>
  <si>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</si>
  <si>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</si>
  <si>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</si>
  <si>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</si>
  <si>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</si>
  <si>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</si>
  <si>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</si>
  <si>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</si>
  <si>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</si>
  <si>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6652 · Gas and Electric - Other</t>
  </si>
  <si>
    <t>Total 6652 · Gas and Electric</t>
  </si>
  <si>
    <t>6660 · Water</t>
  </si>
  <si>
    <t>6662 · DirectTV</t>
  </si>
  <si>
    <t>6650 · Utilities - Other</t>
  </si>
  <si>
    <t>Total 6650 · Utilities</t>
  </si>
  <si>
    <t>6664 · Waste Disposal</t>
  </si>
  <si>
    <t>6600 · STATIONS &amp; BULDINGS - Other</t>
  </si>
  <si>
    <t>Total 6600 · STATIONS &amp; BULDINGS</t>
  </si>
  <si>
    <t>6000 · ADMINISTRATION - Other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</si>
  <si>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</si>
  <si>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</si>
  <si>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</si>
  <si>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</si>
  <si>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</si>
  <si>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</si>
  <si>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</si>
  <si>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</si>
  <si>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</si>
  <si>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</si>
  <si>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</si>
  <si>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</si>
  <si>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</si>
  <si>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</si>
  <si>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</si>
  <si>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</si>
  <si>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</si>
  <si>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</si>
  <si>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</si>
  <si>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</si>
  <si>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</si>
  <si>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</si>
  <si>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</si>
  <si>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</si>
  <si>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</si>
  <si>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</si>
  <si>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</si>
  <si>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6738 · Wildland fire fighting equipmen</t>
  </si>
  <si>
    <t>6720 · Fire Equipment - Other</t>
  </si>
  <si>
    <t>Total 6720 · Fire Equipment</t>
  </si>
  <si>
    <t>6800 · Vehicle Maintenance</t>
  </si>
  <si>
    <t>5659 · Volvo</t>
  </si>
  <si>
    <t>5624 · Rescue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</si>
  <si>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</si>
  <si>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</si>
  <si>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</si>
  <si>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</si>
  <si>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</si>
  <si>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</si>
  <si>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</si>
  <si>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</si>
  <si>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</si>
  <si>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</si>
  <si>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</si>
  <si>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</si>
  <si>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</si>
  <si>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</si>
  <si>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</si>
  <si>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</si>
  <si>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</si>
  <si>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</si>
  <si>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</si>
  <si>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</si>
  <si>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</si>
  <si>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</si>
  <si>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</si>
  <si>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</si>
  <si>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</si>
  <si>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6700 · FIRE FIGHTING - Other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</si>
  <si>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</si>
  <si>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</si>
  <si>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</si>
  <si>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</si>
  <si>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</si>
  <si>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</si>
  <si>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</si>
  <si>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</si>
  <si>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</si>
  <si>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</si>
  <si>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</si>
  <si>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</si>
  <si>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</si>
  <si>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</si>
  <si>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</si>
  <si>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</si>
  <si>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</si>
  <si>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</si>
  <si>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6880 · Travel - Other</t>
  </si>
  <si>
    <t>Total 6880 · Travel</t>
  </si>
  <si>
    <t>6860 · MEMBERSHIP - Other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</si>
  <si>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</si>
  <si>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</si>
  <si>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</si>
  <si>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</si>
  <si>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</si>
  <si>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</si>
  <si>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</si>
  <si>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</si>
  <si>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</si>
  <si>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</si>
  <si>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</si>
  <si>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</si>
  <si>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</si>
  <si>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</si>
  <si>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</si>
  <si>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</si>
  <si>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</si>
  <si>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</si>
  <si>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</si>
  <si>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</si>
  <si>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</si>
  <si>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</si>
  <si>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</si>
  <si>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</si>
  <si>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</si>
  <si>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</si>
  <si>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</si>
  <si>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</si>
  <si>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4360 · Medical Training</t>
  </si>
  <si>
    <t>4363 · CPR/BLS</t>
  </si>
  <si>
    <t>4362 · EMR</t>
  </si>
  <si>
    <t>4361 · EMT</t>
  </si>
  <si>
    <t>Total 4360 · Medical Training</t>
  </si>
  <si>
    <t>4320 · Gain/Loss on Sale of Equipment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</si>
  <si>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</si>
  <si>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</si>
  <si>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</si>
  <si>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</si>
  <si>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</si>
  <si>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4480 · Billable overhead</t>
  </si>
  <si>
    <t>4400 · Wildland Fire Fighting Reimburs - Other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</si>
  <si>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</si>
  <si>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</si>
  <si>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</si>
  <si>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</si>
  <si>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</si>
  <si>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8300 · Other Expenses</t>
  </si>
  <si>
    <t>8364 · Burn Building</t>
  </si>
  <si>
    <t>8384 · Scholarships, Grants &amp; Donation</t>
  </si>
  <si>
    <t>8363 · CPR/BLS</t>
  </si>
  <si>
    <t>8362 · EMR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</si>
  <si>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</si>
  <si>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</si>
  <si>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</si>
  <si>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</si>
  <si>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</si>
  <si>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</si>
  <si>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</si>
  <si>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</si>
  <si>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</si>
  <si>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</si>
  <si>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</si>
  <si>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Total Reserve</t>
  </si>
  <si>
    <t>Total Other Expense</t>
  </si>
  <si>
    <t>Net Other Income</t>
  </si>
  <si>
    <t>Jan - May 25</t>
  </si>
  <si>
    <t>Liability Adjustment</t>
  </si>
  <si>
    <t>4200 · Grant Income</t>
  </si>
  <si>
    <t>4267 · Emergency Services Radio Grant</t>
  </si>
  <si>
    <t>Total 4200 · Grant Income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</si>
  <si>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</si>
  <si>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</si>
  <si>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</si>
  <si>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</si>
  <si>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</si>
  <si>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</si>
  <si>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</si>
  <si>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</si>
  <si>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</si>
  <si>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</si>
  <si>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49900 · Uncategorized Income</t>
  </si>
  <si>
    <t>Total 4025 · Interest Income</t>
  </si>
  <si>
    <t>Total 4157 · Other/RAR TIF</t>
  </si>
  <si>
    <t>Total 4156 · Other/RAR SOT</t>
  </si>
  <si>
    <t>Total 4106 · SOT-Vehicle/Apparatus Fund %</t>
  </si>
  <si>
    <t>Total 4107 · TIF-Vehicle/Apparatus Fund %</t>
  </si>
  <si>
    <t>Total 4110 · General Operating Current Tax</t>
  </si>
  <si>
    <t>Total 4115 · General Operating SOT</t>
  </si>
  <si>
    <t>Total 4130 · Current Interest</t>
  </si>
  <si>
    <t>Total 4176 · Refund/Abate Current Tax</t>
  </si>
  <si>
    <t>Total 4155 · Other/RAR Current Tax</t>
  </si>
  <si>
    <t>Total 4116 · General Operating TIF</t>
  </si>
  <si>
    <t>Total 4170 · Prior Year Abatement</t>
  </si>
  <si>
    <t>Total 4100 · Tax Rev - Other</t>
  </si>
  <si>
    <t>Total 9011 · 5650 - 2024 RAM 393017</t>
  </si>
  <si>
    <t>Total 9006 · New 5621</t>
  </si>
  <si>
    <t>Total 9007 · New 5633</t>
  </si>
  <si>
    <t>Total 9010 · Building Maintenace</t>
  </si>
  <si>
    <t>Total 6005 · Office Supplies</t>
  </si>
  <si>
    <t>Total 6010 · Office Equipment</t>
  </si>
  <si>
    <t>Total 6015 · Postage and Delivery</t>
  </si>
  <si>
    <t>Total 6018 · Printing and Reproduction</t>
  </si>
  <si>
    <t>Total 6035 · Treasurer &amp; Bank Fees</t>
  </si>
  <si>
    <t>Total 6030 · Bank Fees - Other</t>
  </si>
  <si>
    <t>Total 6130 · Workman's Compensation</t>
  </si>
  <si>
    <t>Total 6250 · Professional Memberships</t>
  </si>
  <si>
    <t>Total 6210 · Software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</si>
  <si>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</si>
  <si>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</si>
  <si>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</si>
  <si>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</si>
  <si>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6414 · Pension Fund Chief</t>
  </si>
  <si>
    <t>Total 6416 · Disability Chief</t>
  </si>
  <si>
    <t>Total 6420 · Health Insurance Chief</t>
  </si>
  <si>
    <t>Total 6430 · Fire Fighters</t>
  </si>
  <si>
    <t>Total 6440 · Administrator</t>
  </si>
  <si>
    <t>Total 6442 · Mechanic</t>
  </si>
  <si>
    <t>Total 6446 · Fire Inspection</t>
  </si>
  <si>
    <t>Total 6463 · Group Life Insurance</t>
  </si>
  <si>
    <t>Total 6452 · Pension Fund Staff</t>
  </si>
  <si>
    <t>Total 6454 · Disability Staff</t>
  </si>
  <si>
    <t>Total 6456 · Health Insurance Staff</t>
  </si>
  <si>
    <t>Total 6472 · Payroll Fees</t>
  </si>
  <si>
    <t>Total 6484 · FICA</t>
  </si>
  <si>
    <t>Total 6486 · Medicare</t>
  </si>
  <si>
    <t>Total 6488 · SUI</t>
  </si>
  <si>
    <t>Total 6512 · HR Consulting</t>
  </si>
  <si>
    <t>Total 6617 · Shop Rent (Mechanic)</t>
  </si>
  <si>
    <t>Total 6612.1 · Station #1 Operating Suppllies</t>
  </si>
  <si>
    <t>Total 6612 · Station #1 - Other</t>
  </si>
  <si>
    <t>Total 6620 · Licenses and Permits</t>
  </si>
  <si>
    <t>Total 6632 · Mobile</t>
  </si>
  <si>
    <t>Total 6634 · Cellular Data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</si>
  <si>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</si>
  <si>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</si>
  <si>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</si>
  <si>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</si>
  <si>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</si>
  <si>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</si>
  <si>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6662 · DirectTV</t>
  </si>
  <si>
    <t>Total 6664 · Waste Disposal</t>
  </si>
  <si>
    <t>Total 6672 · Communications Equipment</t>
  </si>
  <si>
    <t>Total 6688 · Oxygen</t>
  </si>
  <si>
    <t>Total 6702 · Wild Fire Planning</t>
  </si>
  <si>
    <t>Total 6708 · Vehicle Fuel</t>
  </si>
  <si>
    <t>Total 6724 · PPE Wildland</t>
  </si>
  <si>
    <t>Total 6726 · PPE Structure</t>
  </si>
  <si>
    <t>Total 6732 · Uniform</t>
  </si>
  <si>
    <t>Total 6734 · Clothing</t>
  </si>
  <si>
    <t>Total 5659 · Volvo</t>
  </si>
  <si>
    <t>Total 5650-Dodge Durango</t>
  </si>
  <si>
    <t>Total 5652-Command 2</t>
  </si>
  <si>
    <t>Total 6856 · Supplies Inspection Program</t>
  </si>
  <si>
    <t>Total 6884 · Travel</t>
  </si>
  <si>
    <t>Total 6894 · 6894 - Fire Training</t>
  </si>
  <si>
    <t>Total 6893 · Professional Development</t>
  </si>
  <si>
    <t>Credit Card Charge</t>
  </si>
  <si>
    <t>Invoice</t>
  </si>
  <si>
    <t>Deposit</t>
  </si>
  <si>
    <t>Bill</t>
  </si>
  <si>
    <t>Credit Card Credit</t>
  </si>
  <si>
    <t>Paycheck</t>
  </si>
  <si>
    <t>APR 2025</t>
  </si>
  <si>
    <t>STONE MTN</t>
  </si>
  <si>
    <t>1555352</t>
  </si>
  <si>
    <t>13039</t>
  </si>
  <si>
    <t>487179</t>
  </si>
  <si>
    <t>1429021</t>
  </si>
  <si>
    <t>487975</t>
  </si>
  <si>
    <t>79520</t>
  </si>
  <si>
    <t>113452</t>
  </si>
  <si>
    <t>110500</t>
  </si>
  <si>
    <t>5096788</t>
  </si>
  <si>
    <t>MAY 2025</t>
  </si>
  <si>
    <t>402715</t>
  </si>
  <si>
    <t>98124</t>
  </si>
  <si>
    <t>21721</t>
  </si>
  <si>
    <t>16742</t>
  </si>
  <si>
    <t>1628</t>
  </si>
  <si>
    <t>1954369</t>
  </si>
  <si>
    <t>111155072</t>
  </si>
  <si>
    <t>Rower 2025</t>
  </si>
  <si>
    <t>29416645</t>
  </si>
  <si>
    <t>28339</t>
  </si>
  <si>
    <t>0525-11</t>
  </si>
  <si>
    <t>44357</t>
  </si>
  <si>
    <t>423116861</t>
  </si>
  <si>
    <t>2025</t>
  </si>
  <si>
    <t>22058932</t>
  </si>
  <si>
    <t>625124</t>
  </si>
  <si>
    <t>2025-031</t>
  </si>
  <si>
    <t>2025-032</t>
  </si>
  <si>
    <t>2025-034</t>
  </si>
  <si>
    <t>2025-039</t>
  </si>
  <si>
    <t>2025-037</t>
  </si>
  <si>
    <t>2025-033</t>
  </si>
  <si>
    <t>2025-036</t>
  </si>
  <si>
    <t>2025-040</t>
  </si>
  <si>
    <t>2025-038</t>
  </si>
  <si>
    <t>1676</t>
  </si>
  <si>
    <t>2025-035</t>
  </si>
  <si>
    <t>105538934</t>
  </si>
  <si>
    <t>2025-030</t>
  </si>
  <si>
    <t>202506</t>
  </si>
  <si>
    <t>19867298</t>
  </si>
  <si>
    <t>15799826</t>
  </si>
  <si>
    <t>04282025</t>
  </si>
  <si>
    <t>05282025</t>
  </si>
  <si>
    <t>929333988</t>
  </si>
  <si>
    <t>250504</t>
  </si>
  <si>
    <t>10-17334446</t>
  </si>
  <si>
    <t>96891303-1</t>
  </si>
  <si>
    <t>2382082</t>
  </si>
  <si>
    <t>110591</t>
  </si>
  <si>
    <t>571234</t>
  </si>
  <si>
    <t>97602</t>
  </si>
  <si>
    <t>3797</t>
  </si>
  <si>
    <t>199</t>
  </si>
  <si>
    <t>DT5WKG</t>
  </si>
  <si>
    <t>49481352</t>
  </si>
  <si>
    <t>Ace Hardware</t>
  </si>
  <si>
    <t>1-State of Colorado AR</t>
  </si>
  <si>
    <t>Boulder County Treasurer</t>
  </si>
  <si>
    <t>A&amp;A Topper Sales</t>
  </si>
  <si>
    <t>Colorado Motor Vehicles</t>
  </si>
  <si>
    <t>Phillips 66</t>
  </si>
  <si>
    <t>Covercraft</t>
  </si>
  <si>
    <t>Husky Signs &amp; Graphics</t>
  </si>
  <si>
    <t>Bulletpoint</t>
  </si>
  <si>
    <t>Webstaurant Store</t>
  </si>
  <si>
    <t>Move Bumpers</t>
  </si>
  <si>
    <t>Assembled Products Corporation</t>
  </si>
  <si>
    <t>AV-TECH</t>
  </si>
  <si>
    <t>Tessco</t>
  </si>
  <si>
    <t>Knox Company</t>
  </si>
  <si>
    <t>ROI Fire &amp; Ballistics</t>
  </si>
  <si>
    <t>Amazon</t>
  </si>
  <si>
    <t>McMaster-Carr</t>
  </si>
  <si>
    <t>Supply Cache</t>
  </si>
  <si>
    <t>Cascade Fire Equipment</t>
  </si>
  <si>
    <t>G3 Fire</t>
  </si>
  <si>
    <t>Desert Rat</t>
  </si>
  <si>
    <t>Home Depot</t>
  </si>
  <si>
    <t>Costco</t>
  </si>
  <si>
    <t>William Bradley Babich</t>
  </si>
  <si>
    <t>4imprint</t>
  </si>
  <si>
    <t>Air One Equipment</t>
  </si>
  <si>
    <t>First Responder Communications</t>
  </si>
  <si>
    <t>USPS</t>
  </si>
  <si>
    <t>IMS Alliance</t>
  </si>
  <si>
    <t>Moo Print</t>
  </si>
  <si>
    <t>1Password</t>
  </si>
  <si>
    <t>Pinnacol</t>
  </si>
  <si>
    <t>NFPA</t>
  </si>
  <si>
    <t>TMobile</t>
  </si>
  <si>
    <t>Microsoft</t>
  </si>
  <si>
    <t>Colorado Secretary of State</t>
  </si>
  <si>
    <t>Biscardi, Alec</t>
  </si>
  <si>
    <t>Blumen, Jason R</t>
  </si>
  <si>
    <t>Henrikson, Carl H</t>
  </si>
  <si>
    <t>Techentin, Michael</t>
  </si>
  <si>
    <t>Schmidtmann, Charles P</t>
  </si>
  <si>
    <t>Faes, Nicholas I</t>
  </si>
  <si>
    <t>Moran, Conor D</t>
  </si>
  <si>
    <t>Wheelock, Glendon</t>
  </si>
  <si>
    <t>Snyder, Sherry A</t>
  </si>
  <si>
    <t>Timberline FIre Protection District</t>
  </si>
  <si>
    <t>Joslin, Jon A</t>
  </si>
  <si>
    <t>Intuit</t>
  </si>
  <si>
    <t>Abramson, Eric P</t>
  </si>
  <si>
    <t>Smarter HR Solutions, LLC</t>
  </si>
  <si>
    <t>Direct Door Hardware</t>
  </si>
  <si>
    <t>Super Bright LEDs</t>
  </si>
  <si>
    <t>Colorado Interactive, LLC</t>
  </si>
  <si>
    <t>AT&amp;T Carol Stream</t>
  </si>
  <si>
    <t>Centurylink</t>
  </si>
  <si>
    <t>Xcel Energy</t>
  </si>
  <si>
    <t>Direct TV</t>
  </si>
  <si>
    <t>Hydrow</t>
  </si>
  <si>
    <t>Hulu</t>
  </si>
  <si>
    <t>Western Disposal</t>
  </si>
  <si>
    <t>General Air</t>
  </si>
  <si>
    <t>Boulder County</t>
  </si>
  <si>
    <t>Kinsco, LLC</t>
  </si>
  <si>
    <t>Ebay</t>
  </si>
  <si>
    <t>NAPA AUTO PARTS</t>
  </si>
  <si>
    <t>KS State Bank</t>
  </si>
  <si>
    <t>Crosscut Pizza</t>
  </si>
  <si>
    <t>Salto Coffee Works</t>
  </si>
  <si>
    <t>The Market at Nederland</t>
  </si>
  <si>
    <t>United Airlines</t>
  </si>
  <si>
    <t>Comfort Inn</t>
  </si>
  <si>
    <t>payments</t>
  </si>
  <si>
    <t>07.31.2024 STONE MTN - 5631 Type 6 Engine ($73.00/hr, $584/daily min)</t>
  </si>
  <si>
    <t>08.01.2024 STONE MTN - 5631 Type 6 Engine ($73.00/hr, $584/daily min)</t>
  </si>
  <si>
    <t>08.02.2024 STONE MTN - 5631 Type 6 Engine ($73.00/hr, $584/daily min)</t>
  </si>
  <si>
    <t>Interest</t>
  </si>
  <si>
    <t>TIF</t>
  </si>
  <si>
    <t>SOT</t>
  </si>
  <si>
    <t>current and future tax</t>
  </si>
  <si>
    <t>current interest</t>
  </si>
  <si>
    <t>abatements</t>
  </si>
  <si>
    <t>Senior/Veterans exemption</t>
  </si>
  <si>
    <t>senior/veteran exemption</t>
  </si>
  <si>
    <t>final payment topper - new 5650</t>
  </si>
  <si>
    <t>REGISTRATION</t>
  </si>
  <si>
    <t>Fuel</t>
  </si>
  <si>
    <t>seat covers - front &amp; back</t>
  </si>
  <si>
    <t>deposit for graphics</t>
  </si>
  <si>
    <t>12V power supply dual port</t>
  </si>
  <si>
    <t>rubigrid TRX dash mount</t>
  </si>
  <si>
    <t>bottle fill station - retro fit didn't work</t>
  </si>
  <si>
    <t>gang switch panel mount, kevlar mount, ball w/metal mounting plate, electronic switch panel</t>
  </si>
  <si>
    <t>Classic Bull Bar BUmper Kit</t>
  </si>
  <si>
    <t>radio faceplates</t>
  </si>
  <si>
    <t>slide mount kit for windshield emergency lights</t>
  </si>
  <si>
    <t>50 ohm connector</t>
  </si>
  <si>
    <t>fasteners, fuse kit</t>
  </si>
  <si>
    <t>medvault</t>
  </si>
  <si>
    <t>tax - shipping outside of Colorado</t>
  </si>
  <si>
    <t>conduit nipples, locknut, fasteners, marker, driver set, copper tube</t>
  </si>
  <si>
    <t>lights/sirens</t>
  </si>
  <si>
    <t>1-1/2" RL cap w/chain</t>
  </si>
  <si>
    <t>1" NH bail shut off valve swivel</t>
  </si>
  <si>
    <t>pack tool lock bracket</t>
  </si>
  <si>
    <t>adapters, hose clamps, hose barbs, rod ends, hex shank, circuit breaker, electrical wire connect...</t>
  </si>
  <si>
    <t>hose fittings, nipples, levers, toggle, pipe fittings, pipe, hose, tubing</t>
  </si>
  <si>
    <t>conduit nipples &amp; locknut</t>
  </si>
  <si>
    <t>marker, driver set, fasteners</t>
  </si>
  <si>
    <t>fasteners</t>
  </si>
  <si>
    <t>ubolt</t>
  </si>
  <si>
    <t>copper tube, fasteners</t>
  </si>
  <si>
    <t>tool clamp mounting set, bumperless nozzles, telecoping rake, collapsible pail, foot valve strai...</t>
  </si>
  <si>
    <t>straight stream tips, check &amp; bleeder, PVC suction hose, spanner wrench holder (w/spanners)</t>
  </si>
  <si>
    <t>drip torch brakcet (x2)</t>
  </si>
  <si>
    <t>bulldog tall offroad jack system (x2)</t>
  </si>
  <si>
    <t>nipple, elbow, hose barb, bushing, ball valve,fasteners, hose braid, supply hose, pipe tee, anti...</t>
  </si>
  <si>
    <t>acrylic sheet, scour pad, grout sponge, fasteners</t>
  </si>
  <si>
    <t>refund for wall plate</t>
  </si>
  <si>
    <t>bar stools, TV wall mount, pillows, towels, dishrack, conforters, sheets, mattress covers, kitch...</t>
  </si>
  <si>
    <t>bamboo mats for showers, area rug for upstairs</t>
  </si>
  <si>
    <t>cabinet door pulls, cabinet jig, panel lights for upstairs</t>
  </si>
  <si>
    <t>LED flat panel lights for training/bunker room</t>
  </si>
  <si>
    <t>bottle fill stations</t>
  </si>
  <si>
    <t>Rowing exercise machine (Facebook Marketplace)</t>
  </si>
  <si>
    <t>comppression sleev &amp; nut, p-trap</t>
  </si>
  <si>
    <t>label maker refill tape</t>
  </si>
  <si>
    <t>wall clock, silverware holder, wireless keyboard &amp; mouse</t>
  </si>
  <si>
    <t>shipping</t>
  </si>
  <si>
    <t>shipping/handling</t>
  </si>
  <si>
    <t>medical supplies shipping</t>
  </si>
  <si>
    <t>shipping/fees</t>
  </si>
  <si>
    <t>Business cards - Chief</t>
  </si>
  <si>
    <t>Treasurer's fees</t>
  </si>
  <si>
    <t>international transaction fee</t>
  </si>
  <si>
    <t>Joslin - NFPA membership</t>
  </si>
  <si>
    <t>annual fee</t>
  </si>
  <si>
    <t>annual knox connect for medvault</t>
  </si>
  <si>
    <t>Microsoft 365</t>
  </si>
  <si>
    <t>Microsoft Town Hall</t>
  </si>
  <si>
    <t>NFPD Auxiliary registration renewal</t>
  </si>
  <si>
    <t>additional person on membership</t>
  </si>
  <si>
    <t>Direct Deposit</t>
  </si>
  <si>
    <t>mechanic wages/benefits Q1 2025</t>
  </si>
  <si>
    <t>Intuit QB payroll monthly per employee fee</t>
  </si>
  <si>
    <t>JUN 2025</t>
  </si>
  <si>
    <t>1/2 shop rent for FEB/MAR 2025</t>
  </si>
  <si>
    <t>simple green</t>
  </si>
  <si>
    <t>cleaner, roller pack, plumbing pipe</t>
  </si>
  <si>
    <t>whisk and broom</t>
  </si>
  <si>
    <t>white spray paint, painters tape, switch boxes</t>
  </si>
  <si>
    <t>door closer for back door</t>
  </si>
  <si>
    <t>protective wall corners</t>
  </si>
  <si>
    <t>ceiling tiles, outlet box extender, screws</t>
  </si>
  <si>
    <t>white spray paint</t>
  </si>
  <si>
    <t>painters tape, switch box</t>
  </si>
  <si>
    <t>dog poop station</t>
  </si>
  <si>
    <t>LED lights for the bay</t>
  </si>
  <si>
    <t>LED tube light bulbs</t>
  </si>
  <si>
    <t>need receipt</t>
  </si>
  <si>
    <t>electrical boxes &amp; covers, aluminum cable, heavy duty clasp, garden gloves</t>
  </si>
  <si>
    <t>returned permit fees for New Explorers</t>
  </si>
  <si>
    <t>Chief-6097</t>
  </si>
  <si>
    <t>Bretlyn-6021</t>
  </si>
  <si>
    <t>Fire Marshall - 9687</t>
  </si>
  <si>
    <t>Shift phone - 3443</t>
  </si>
  <si>
    <t>Ned - 1129</t>
  </si>
  <si>
    <t>Bretlyn - 8319</t>
  </si>
  <si>
    <t>Ned - 1161</t>
  </si>
  <si>
    <t>Charlie - 0014</t>
  </si>
  <si>
    <t>iPad - 6736</t>
  </si>
  <si>
    <t>iPad - 9005</t>
  </si>
  <si>
    <t>iPad - 9817</t>
  </si>
  <si>
    <t>Phones station#1</t>
  </si>
  <si>
    <t>Phones station #2</t>
  </si>
  <si>
    <t>Phones Station #3</t>
  </si>
  <si>
    <t>Station 1</t>
  </si>
  <si>
    <t>Station 2</t>
  </si>
  <si>
    <t>Station 3</t>
  </si>
  <si>
    <t>2 of 2 monthly</t>
  </si>
  <si>
    <t>Business Xtra package 1of 2 monthly</t>
  </si>
  <si>
    <t>advance receiver DVR monthly</t>
  </si>
  <si>
    <t>TV access fee quantity 2</t>
  </si>
  <si>
    <t>Regional sports fee</t>
  </si>
  <si>
    <t>Hydrow subscrption</t>
  </si>
  <si>
    <t>monthly Hulu subscription</t>
  </si>
  <si>
    <t>dumpster weekly pickup</t>
  </si>
  <si>
    <t>iPad protectors</t>
  </si>
  <si>
    <t>new iPads for pre-plans</t>
  </si>
  <si>
    <t>BK KNG P25 remote mount mobile radio (x2)</t>
  </si>
  <si>
    <t>BK KNG-M remote control head plug &amp; play</t>
  </si>
  <si>
    <t>BK cable assembly</t>
  </si>
  <si>
    <t>BK KNG-M handheld programming microphone</t>
  </si>
  <si>
    <t>VHF broadband 1/4 wave antenna</t>
  </si>
  <si>
    <t>oxygen</t>
  </si>
  <si>
    <t>snacks for wildland refresher</t>
  </si>
  <si>
    <t>Fuel APR 2025</t>
  </si>
  <si>
    <t>Fuel surcharge</t>
  </si>
  <si>
    <t>wildland nomex shirts - M.Schmidtmann &amp; Techentin</t>
  </si>
  <si>
    <t>wildland boots - Techentin</t>
  </si>
  <si>
    <t>accountability tags</t>
  </si>
  <si>
    <t>Class A - Chief</t>
  </si>
  <si>
    <t>Class A Hat - Chief</t>
  </si>
  <si>
    <t>Reverse US flag</t>
  </si>
  <si>
    <t>EMS week t-shirts, NFPD shirts for vollys</t>
  </si>
  <si>
    <t>passenger rear door glass</t>
  </si>
  <si>
    <t>side mirror glass</t>
  </si>
  <si>
    <t>passenger mirror</t>
  </si>
  <si>
    <t>Overpayment for 5650 (2022 Chevy) payoff</t>
  </si>
  <si>
    <t>engine oil, dielectric grease</t>
  </si>
  <si>
    <t>engine oil</t>
  </si>
  <si>
    <t>dielectric grease</t>
  </si>
  <si>
    <t>fire extinguisher</t>
  </si>
  <si>
    <t>meal with av-tech technician for 5633</t>
  </si>
  <si>
    <t>flameless candles &amp; solar lights for fallen FF memorial</t>
  </si>
  <si>
    <t>snacks &amp; drinks</t>
  </si>
  <si>
    <t>Coffee</t>
  </si>
  <si>
    <t>drinks</t>
  </si>
  <si>
    <t>Schmidtmann - ambulance inspection</t>
  </si>
  <si>
    <t>Moran - ambulance inspection</t>
  </si>
  <si>
    <t>taxes and fees</t>
  </si>
  <si>
    <t>Schmidtmann - lodging ambulance inspection</t>
  </si>
  <si>
    <t>Moran - lodging - ambulance inspection</t>
  </si>
  <si>
    <t>Schmidtmann airfare refund</t>
  </si>
  <si>
    <t>Moran airfare refund</t>
  </si>
  <si>
    <t>luggage scale</t>
  </si>
  <si>
    <t>fire mechanic course</t>
  </si>
  <si>
    <t>GENERAL</t>
  </si>
  <si>
    <t>Total 4385 · Fire Inspection Billing</t>
  </si>
  <si>
    <t>Total 4381 · Permitting/Plan Review</t>
  </si>
  <si>
    <t>Total 4380 · Fire Inspection - Other</t>
  </si>
  <si>
    <t>Total 4410 · Wildland Labor Volunteer</t>
  </si>
  <si>
    <t>Total 4420 · Wildland Fire Staff</t>
  </si>
  <si>
    <t>Total 4430 · Wildland Exp Reimb</t>
  </si>
  <si>
    <t>Total 4480 · Billable overhead</t>
  </si>
  <si>
    <t>Total 8410 · Volunteer Labor</t>
  </si>
  <si>
    <t>Total 8420 · Wildland Fire Fighting-Payroll</t>
  </si>
  <si>
    <t>Total 8430 · Volunteer/Employee Direct Costs</t>
  </si>
  <si>
    <t>TOTAL</t>
  </si>
  <si>
    <t>2025-083</t>
  </si>
  <si>
    <t>2025-079</t>
  </si>
  <si>
    <t>2025-080</t>
  </si>
  <si>
    <t>2025-081</t>
  </si>
  <si>
    <t>2025-082</t>
  </si>
  <si>
    <t>2025-084</t>
  </si>
  <si>
    <t>2025-085</t>
  </si>
  <si>
    <t>Nederland Farmers Market</t>
  </si>
  <si>
    <t>Keith Boarman</t>
  </si>
  <si>
    <t>Himmelman Construction</t>
  </si>
  <si>
    <t>Lanko Fire Protection</t>
  </si>
  <si>
    <t>Mama Roos</t>
  </si>
  <si>
    <t>Larissa Briscombe</t>
  </si>
  <si>
    <t>Adam Cotner</t>
  </si>
  <si>
    <t>Prasun Rovtar</t>
  </si>
  <si>
    <t>Alex Olivas</t>
  </si>
  <si>
    <t>Mandi Papich</t>
  </si>
  <si>
    <t>Robert Swanson</t>
  </si>
  <si>
    <t>2025 Nederland Farmer's Market</t>
  </si>
  <si>
    <t>plan review fees paid in error - Keith Boarman</t>
  </si>
  <si>
    <t>New Explorer's Learning - 750 W 5th St Core &amp; Shell Fire Access</t>
  </si>
  <si>
    <t>New Explorer's Learning Center - 750 W 5th St</t>
  </si>
  <si>
    <t>New Explorer's Learning Center - 750 W 5th St Emergency Water Supply</t>
  </si>
  <si>
    <t>2025 Nederland Farmer's Market LRG Event</t>
  </si>
  <si>
    <t>resubmittal fee</t>
  </si>
  <si>
    <t>Fire sprinkler plan review and inspections - 502 Peak to Peak</t>
  </si>
  <si>
    <t>Mama Roos' 2025</t>
  </si>
  <si>
    <t>Wildland Billable Labor Abramson, Eric ENGB ST ($32.82/hr)</t>
  </si>
  <si>
    <t>Wildland Billable Labor Abramson, Eric ENGB OT ($39.96/hr)</t>
  </si>
  <si>
    <t>Wildland Billable Labor Briscombe, Larissa FFT2 ST ($23.45/hr)</t>
  </si>
  <si>
    <t>Wildland Billable Labor Briscombe, Larissa FFT2 OT ($32.32/hr)</t>
  </si>
  <si>
    <t>Wildland Billable Labor Cotner, Adam FFT2 ST ($23.45/hr)</t>
  </si>
  <si>
    <t>Wildland Billable Labor Cotner, Adam FFT2 OT ($32.32/hr)</t>
  </si>
  <si>
    <t>Wildland Billable Labor Olivas, Alex FFT2 ST ($23.45/hr)</t>
  </si>
  <si>
    <t>Wildland Billable Labor Olivas, Alex FFT2 OT ($32.32/hr)</t>
  </si>
  <si>
    <t>Wildland Billable Labor Papich, Mandi FFT2 ST ($23.45/hr)</t>
  </si>
  <si>
    <t>Wildland Billable Labor Papich, Mandi FFT2 OT ($32.32/hr)</t>
  </si>
  <si>
    <t>Wildland Billable Labor Rovtar, Prasun FFT2 ST ($23.45/hr)</t>
  </si>
  <si>
    <t>Wildland Billable Labor Rovtar, Prasun FFT2 OT ($32.32/hr)</t>
  </si>
  <si>
    <t>Wildland Billable Labor Swanson, Bobby FFT2 ST ($23.45/hr)</t>
  </si>
  <si>
    <t>Wildland Billable Labor Swanson, Bobby FFT2 OT ($32.32/hr)</t>
  </si>
  <si>
    <t>Wildland Fire Staff Joslin, Andrew (Jon) ST ($66.45/hr)</t>
  </si>
  <si>
    <t>Wildland Fire Staff Joslin, Andrew (Jon) OT ($99.68/hr)</t>
  </si>
  <si>
    <t>Wildland Expense Reimbursements  Abramson, Eric</t>
  </si>
  <si>
    <t>Wildland Expense Reimbursements Briscombe, Larissa</t>
  </si>
  <si>
    <t>Wildland Expense Reimbursements Cotner, Adam</t>
  </si>
  <si>
    <t>Wildland Expense Reimbursements Joslin, Andrew (Jon)</t>
  </si>
  <si>
    <t>Wildland Expense Reimbursements Olivas, Alex</t>
  </si>
  <si>
    <t>Wildland Expense Reimbursements Papich, Mandi</t>
  </si>
  <si>
    <t>Wildland Expense Reimbursements Rovtar, Prasun</t>
  </si>
  <si>
    <t>Wildland Expense Reimbursements Swanson, Bobby</t>
  </si>
  <si>
    <t>Wildland Billing Exp Prep 1% DE MINIMIS SUBRECIPIENT INDIRECT RATE</t>
  </si>
  <si>
    <t>FFT2 standard rate $23.45/hr * 8hrs</t>
  </si>
  <si>
    <t>FFT2 overtime rate $32.32/hr * 6.5hrs</t>
  </si>
  <si>
    <t>FFT2 standard rate $23.45/hr * 16hrs</t>
  </si>
  <si>
    <t>FFT2 overtime rate $32.32/hr * 13hrs</t>
  </si>
  <si>
    <t>FFT2 overtime rate $32.32/hr * 11hrs</t>
  </si>
  <si>
    <t>FFT2 overtime rate $32.32/hr * 7.5hrs</t>
  </si>
  <si>
    <t>Meals &amp; Incidentals reimbursement</t>
  </si>
  <si>
    <t>1115 · Accts Receivable Inspection</t>
  </si>
  <si>
    <t>Jan - Dec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</si>
</sst>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A71D353F-147C-432D-9BD3-8729E5C15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4FE46551-06FF-4003-8463-35FA600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6887FB48-18D0-AB27-7595-488959BE84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839941BE-D8EF-3639-7466-18712697FC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E1F6-A3B7-4876-9BA9-5746EFE3BBA6}">
  <sheetPr codeName="Sheet1"/>
  <dimension ref="A1:H90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12" customWidth="1"/>
    <col min="7" max="7" width="27.85546875" style="12" customWidth="1"/>
    <col min="8" max="8" width="10.5703125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 t="s">
        <v>1</v>
      </c>
      <c r="B2" s="1"/>
      <c r="C2" s="1"/>
      <c r="D2" s="1"/>
      <c r="E2" s="1"/>
      <c r="F2" s="1"/>
      <c r="G2" s="1"/>
      <c r="H2" s="2"/>
    </row>
    <row r="3" spans="1:8" x14ac:dyDescent="0.25">
      <c r="A3" s="1"/>
      <c r="B3" s="1" t="s">
        <v>2</v>
      </c>
      <c r="C3" s="1"/>
      <c r="D3" s="1"/>
      <c r="E3" s="1"/>
      <c r="F3" s="1"/>
      <c r="G3" s="1"/>
      <c r="H3" s="2"/>
    </row>
    <row r="4" spans="1:8" x14ac:dyDescent="0.25">
      <c r="A4" s="1"/>
      <c r="B4" s="1"/>
      <c r="C4" s="1" t="s">
        <v>3</v>
      </c>
      <c r="D4" s="1"/>
      <c r="E4" s="1"/>
      <c r="F4" s="1"/>
      <c r="G4" s="1"/>
      <c r="H4" s="2"/>
    </row>
    <row r="5" spans="1:8" x14ac:dyDescent="0.25">
      <c r="A5" s="1"/>
      <c r="B5" s="1"/>
      <c r="C5" s="1"/>
      <c r="D5" s="1" t="s">
        <v>4</v>
      </c>
      <c r="E5" s="1"/>
      <c r="F5" s="1"/>
      <c r="G5" s="1"/>
      <c r="H5" s="2"/>
    </row>
    <row r="6" spans="1:8" x14ac:dyDescent="0.25">
      <c r="A6" s="1"/>
      <c r="B6" s="1"/>
      <c r="C6" s="1"/>
      <c r="D6" s="1"/>
      <c r="E6" s="1" t="s">
        <v>5</v>
      </c>
      <c r="F6" s="1"/>
      <c r="G6" s="1"/>
      <c r="H6" s="2">
        <v>25239.01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>
        <v>3063.64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2">
        <v>1107227.24</v>
      </c>
    </row>
    <row r="9" spans="1:8" x14ac:dyDescent="0.25">
      <c r="A9" s="1"/>
      <c r="B9" s="1"/>
      <c r="C9" s="1"/>
      <c r="D9" s="1"/>
      <c r="E9" s="1" t="s">
        <v>8</v>
      </c>
      <c r="F9" s="1"/>
      <c r="G9" s="1"/>
      <c r="H9" s="2">
        <v>363979.33</v>
      </c>
    </row>
    <row r="10" spans="1:8" x14ac:dyDescent="0.25">
      <c r="A10" s="1"/>
      <c r="B10" s="1"/>
      <c r="C10" s="1"/>
      <c r="D10" s="1"/>
      <c r="E10" s="1" t="s">
        <v>9</v>
      </c>
      <c r="F10" s="1"/>
      <c r="G10" s="1"/>
      <c r="H10" s="2">
        <v>30805.53</v>
      </c>
    </row>
    <row r="11" spans="1:8" x14ac:dyDescent="0.25">
      <c r="A11" s="1"/>
      <c r="B11" s="1"/>
      <c r="C11" s="1"/>
      <c r="D11" s="1"/>
      <c r="E11" s="1" t="s">
        <v>10</v>
      </c>
      <c r="F11" s="1"/>
      <c r="G11" s="1"/>
      <c r="H11" s="2">
        <v>47906.36</v>
      </c>
    </row>
    <row r="12" spans="1:8" x14ac:dyDescent="0.25">
      <c r="A12" s="1"/>
      <c r="B12" s="1"/>
      <c r="C12" s="1"/>
      <c r="D12" s="1"/>
      <c r="E12" s="1" t="s">
        <v>11</v>
      </c>
      <c r="F12" s="1"/>
      <c r="G12" s="1"/>
      <c r="H12" s="2">
        <v>43314.6</v>
      </c>
    </row>
    <row r="13" spans="1:8" ht="15.75" thickBot="1" x14ac:dyDescent="0.3">
      <c r="A13" s="1"/>
      <c r="B13" s="1"/>
      <c r="C13" s="1"/>
      <c r="D13" s="1"/>
      <c r="E13" s="1" t="s">
        <v>12</v>
      </c>
      <c r="F13" s="1"/>
      <c r="G13" s="1"/>
      <c r="H13" s="2">
        <v>109718.04</v>
      </c>
    </row>
    <row r="14" spans="1:8" ht="15.75" thickBot="1" x14ac:dyDescent="0.3">
      <c r="A14" s="1"/>
      <c r="B14" s="1"/>
      <c r="C14" s="1"/>
      <c r="D14" s="1" t="s">
        <v>13</v>
      </c>
      <c r="E14" s="1"/>
      <c r="F14" s="1"/>
      <c r="G14" s="1"/>
      <c r="H14" s="3">
        <f>ROUND(SUM(H5:H13),5)</f>
        <v>1731253.75</v>
      </c>
    </row>
    <row r="15" spans="1:8" x14ac:dyDescent="0.25">
      <c r="A15" s="1"/>
      <c r="B15" s="1"/>
      <c r="C15" s="1" t="s">
        <v>14</v>
      </c>
      <c r="D15" s="1"/>
      <c r="E15" s="1"/>
      <c r="F15" s="1"/>
      <c r="G15" s="1"/>
      <c r="H15" s="2">
        <f>ROUND(H4+H14,5)</f>
        <v>1731253.75</v>
      </c>
    </row>
    <row r="16" spans="1:8" x14ac:dyDescent="0.25">
      <c r="A16" s="1"/>
      <c r="B16" s="1"/>
      <c r="C16" s="1" t="s">
        <v>15</v>
      </c>
      <c r="D16" s="1"/>
      <c r="E16" s="1"/>
      <c r="F16" s="1"/>
      <c r="G16" s="1"/>
      <c r="H16" s="2"/>
    </row>
    <row r="17" spans="1:8" x14ac:dyDescent="0.25">
      <c r="A17" s="1"/>
      <c r="B17" s="1"/>
      <c r="C17" s="1"/>
      <c r="D17" s="1" t="s">
        <v>16</v>
      </c>
      <c r="E17" s="1"/>
      <c r="F17" s="1"/>
      <c r="G17" s="1"/>
      <c r="H17" s="2">
        <v>-0.01</v>
      </c>
    </row>
    <row r="18" spans="1:8" ht="15.75" thickBot="1" x14ac:dyDescent="0.3">
      <c r="A18" s="1"/>
      <c r="B18" s="1"/>
      <c r="C18" s="1"/>
      <c r="D18" s="1" t="s">
        <v>17</v>
      </c>
      <c r="E18" s="1"/>
      <c r="F18" s="1"/>
      <c r="G18" s="1"/>
      <c r="H18" s="4">
        <v>1201187</v>
      </c>
    </row>
    <row r="19" spans="1:8" x14ac:dyDescent="0.25">
      <c r="A19" s="1"/>
      <c r="B19" s="1"/>
      <c r="C19" s="1" t="s">
        <v>18</v>
      </c>
      <c r="D19" s="1"/>
      <c r="E19" s="1"/>
      <c r="F19" s="1"/>
      <c r="G19" s="1"/>
      <c r="H19" s="2">
        <f>ROUND(SUM(H16:H18),5)</f>
        <v>1201186.99</v>
      </c>
    </row>
    <row r="20" spans="1:8" x14ac:dyDescent="0.25">
      <c r="A20" s="1"/>
      <c r="B20" s="1"/>
      <c r="C20" s="1" t="s">
        <v>19</v>
      </c>
      <c r="D20" s="1"/>
      <c r="E20" s="1"/>
      <c r="F20" s="1"/>
      <c r="G20" s="1"/>
      <c r="H20" s="2"/>
    </row>
    <row r="21" spans="1:8" ht="15.75" thickBot="1" x14ac:dyDescent="0.3">
      <c r="A21" s="1"/>
      <c r="B21" s="1"/>
      <c r="C21" s="1"/>
      <c r="D21" s="1" t="s">
        <v>20</v>
      </c>
      <c r="E21" s="1"/>
      <c r="F21" s="1"/>
      <c r="G21" s="1"/>
      <c r="H21" s="2">
        <v>-276.42</v>
      </c>
    </row>
    <row r="22" spans="1:8" ht="15.75" thickBot="1" x14ac:dyDescent="0.3">
      <c r="A22" s="1"/>
      <c r="B22" s="1"/>
      <c r="C22" s="1" t="s">
        <v>21</v>
      </c>
      <c r="D22" s="1"/>
      <c r="E22" s="1"/>
      <c r="F22" s="1"/>
      <c r="G22" s="1"/>
      <c r="H22" s="3">
        <f>ROUND(SUM(H20:H21),5)</f>
        <v>-276.42</v>
      </c>
    </row>
    <row r="23" spans="1:8" x14ac:dyDescent="0.25">
      <c r="A23" s="1"/>
      <c r="B23" s="1" t="s">
        <v>22</v>
      </c>
      <c r="C23" s="1"/>
      <c r="D23" s="1"/>
      <c r="E23" s="1"/>
      <c r="F23" s="1"/>
      <c r="G23" s="1"/>
      <c r="H23" s="2">
        <f>ROUND(H3+H15+H19+H22,5)</f>
        <v>2932164.32</v>
      </c>
    </row>
    <row r="24" spans="1:8" x14ac:dyDescent="0.25">
      <c r="A24" s="1"/>
      <c r="B24" s="1" t="s">
        <v>23</v>
      </c>
      <c r="C24" s="1"/>
      <c r="D24" s="1"/>
      <c r="E24" s="1"/>
      <c r="F24" s="1"/>
      <c r="G24" s="1"/>
      <c r="H24" s="2"/>
    </row>
    <row r="25" spans="1:8" x14ac:dyDescent="0.25">
      <c r="A25" s="1"/>
      <c r="B25" s="1"/>
      <c r="C25" s="1" t="s">
        <v>24</v>
      </c>
      <c r="D25" s="1"/>
      <c r="E25" s="1"/>
      <c r="F25" s="1"/>
      <c r="G25" s="1"/>
      <c r="H25" s="2">
        <v>2442425.06</v>
      </c>
    </row>
    <row r="26" spans="1:8" x14ac:dyDescent="0.25">
      <c r="A26" s="1"/>
      <c r="B26" s="1"/>
      <c r="C26" s="1" t="s">
        <v>25</v>
      </c>
      <c r="D26" s="1"/>
      <c r="E26" s="1"/>
      <c r="F26" s="1"/>
      <c r="G26" s="1"/>
      <c r="H26" s="2">
        <v>430111.73</v>
      </c>
    </row>
    <row r="27" spans="1:8" x14ac:dyDescent="0.25">
      <c r="A27" s="1"/>
      <c r="B27" s="1"/>
      <c r="C27" s="1" t="s">
        <v>26</v>
      </c>
      <c r="D27" s="1"/>
      <c r="E27" s="1"/>
      <c r="F27" s="1"/>
      <c r="G27" s="1"/>
      <c r="H27" s="2">
        <v>129838</v>
      </c>
    </row>
    <row r="28" spans="1:8" x14ac:dyDescent="0.25">
      <c r="A28" s="1"/>
      <c r="B28" s="1"/>
      <c r="C28" s="1" t="s">
        <v>27</v>
      </c>
      <c r="D28" s="1"/>
      <c r="E28" s="1"/>
      <c r="F28" s="1"/>
      <c r="G28" s="1"/>
      <c r="H28" s="2">
        <v>141816.29999999999</v>
      </c>
    </row>
    <row r="29" spans="1:8" x14ac:dyDescent="0.25">
      <c r="A29" s="1"/>
      <c r="B29" s="1"/>
      <c r="C29" s="1" t="s">
        <v>28</v>
      </c>
      <c r="D29" s="1"/>
      <c r="E29" s="1"/>
      <c r="F29" s="1"/>
      <c r="G29" s="1"/>
      <c r="H29" s="2">
        <v>7000</v>
      </c>
    </row>
    <row r="30" spans="1:8" x14ac:dyDescent="0.25">
      <c r="A30" s="1"/>
      <c r="B30" s="1"/>
      <c r="C30" s="1" t="s">
        <v>29</v>
      </c>
      <c r="D30" s="1"/>
      <c r="E30" s="1"/>
      <c r="F30" s="1"/>
      <c r="G30" s="1"/>
      <c r="H30" s="2">
        <v>90735.85</v>
      </c>
    </row>
    <row r="31" spans="1:8" x14ac:dyDescent="0.25">
      <c r="A31" s="1"/>
      <c r="B31" s="1"/>
      <c r="C31" s="1" t="s">
        <v>30</v>
      </c>
      <c r="D31" s="1"/>
      <c r="E31" s="1"/>
      <c r="F31" s="1"/>
      <c r="G31" s="1"/>
      <c r="H31" s="2">
        <v>1591932.98</v>
      </c>
    </row>
    <row r="32" spans="1:8" x14ac:dyDescent="0.25">
      <c r="A32" s="1"/>
      <c r="B32" s="1"/>
      <c r="C32" s="1" t="s">
        <v>31</v>
      </c>
      <c r="D32" s="1"/>
      <c r="E32" s="1"/>
      <c r="F32" s="1"/>
      <c r="G32" s="1"/>
      <c r="H32" s="2">
        <v>-2841758</v>
      </c>
    </row>
    <row r="33" spans="1:8" ht="15.75" thickBot="1" x14ac:dyDescent="0.3">
      <c r="A33" s="1"/>
      <c r="B33" s="1"/>
      <c r="C33" s="1" t="s">
        <v>32</v>
      </c>
      <c r="D33" s="1"/>
      <c r="E33" s="1"/>
      <c r="F33" s="1"/>
      <c r="G33" s="1"/>
      <c r="H33" s="2">
        <v>-1992101.92</v>
      </c>
    </row>
    <row r="34" spans="1:8" ht="15.75" thickBot="1" x14ac:dyDescent="0.3">
      <c r="A34" s="1"/>
      <c r="B34" s="1" t="s">
        <v>33</v>
      </c>
      <c r="C34" s="1"/>
      <c r="D34" s="1"/>
      <c r="E34" s="1"/>
      <c r="F34" s="1"/>
      <c r="G34" s="1"/>
      <c r="H34" s="5">
        <f>ROUND(SUM(H24:H33),5)</f>
        <v>0</v>
      </c>
    </row>
    <row r="35" spans="1:8" s="8" customFormat="1" ht="12" thickBot="1" x14ac:dyDescent="0.25">
      <c r="A35" s="6" t="s">
        <v>34</v>
      </c>
      <c r="B35" s="6"/>
      <c r="C35" s="6"/>
      <c r="D35" s="6"/>
      <c r="E35" s="6"/>
      <c r="F35" s="6"/>
      <c r="G35" s="6"/>
      <c r="H35" s="7">
        <f>ROUND(H2+H23+H34,5)</f>
        <v>2932164.32</v>
      </c>
    </row>
    <row r="36" spans="1:8" ht="15.75" thickTop="1" x14ac:dyDescent="0.25">
      <c r="A36" s="1" t="s">
        <v>35</v>
      </c>
      <c r="B36" s="1"/>
      <c r="C36" s="1"/>
      <c r="D36" s="1"/>
      <c r="E36" s="1"/>
      <c r="F36" s="1"/>
      <c r="G36" s="1"/>
      <c r="H36" s="2"/>
    </row>
    <row r="37" spans="1:8" x14ac:dyDescent="0.25">
      <c r="A37" s="1"/>
      <c r="B37" s="1" t="s">
        <v>36</v>
      </c>
      <c r="C37" s="1"/>
      <c r="D37" s="1"/>
      <c r="E37" s="1"/>
      <c r="F37" s="1"/>
      <c r="G37" s="1"/>
      <c r="H37" s="2"/>
    </row>
    <row r="38" spans="1:8" x14ac:dyDescent="0.25">
      <c r="A38" s="1"/>
      <c r="B38" s="1"/>
      <c r="C38" s="1" t="s">
        <v>37</v>
      </c>
      <c r="D38" s="1"/>
      <c r="E38" s="1"/>
      <c r="F38" s="1"/>
      <c r="G38" s="1"/>
      <c r="H38" s="2"/>
    </row>
    <row r="39" spans="1:8" x14ac:dyDescent="0.25">
      <c r="A39" s="1"/>
      <c r="B39" s="1"/>
      <c r="C39" s="1"/>
      <c r="D39" s="1" t="s">
        <v>38</v>
      </c>
      <c r="E39" s="1"/>
      <c r="F39" s="1"/>
      <c r="G39" s="1"/>
      <c r="H39" s="2"/>
    </row>
    <row r="40" spans="1:8" ht="15.75" thickBot="1" x14ac:dyDescent="0.3">
      <c r="A40" s="1"/>
      <c r="B40" s="1"/>
      <c r="C40" s="1"/>
      <c r="D40" s="1"/>
      <c r="E40" s="1" t="s">
        <v>39</v>
      </c>
      <c r="F40" s="1"/>
      <c r="G40" s="1"/>
      <c r="H40" s="4">
        <v>7697.18</v>
      </c>
    </row>
    <row r="41" spans="1:8" x14ac:dyDescent="0.25">
      <c r="A41" s="1"/>
      <c r="B41" s="1"/>
      <c r="C41" s="1"/>
      <c r="D41" s="1" t="s">
        <v>40</v>
      </c>
      <c r="E41" s="1"/>
      <c r="F41" s="1"/>
      <c r="G41" s="1"/>
      <c r="H41" s="2">
        <f>ROUND(SUM(H39:H40),5)</f>
        <v>7697.18</v>
      </c>
    </row>
    <row r="42" spans="1:8" x14ac:dyDescent="0.25">
      <c r="A42" s="1"/>
      <c r="B42" s="1"/>
      <c r="C42" s="1"/>
      <c r="D42" s="1" t="s">
        <v>41</v>
      </c>
      <c r="E42" s="1"/>
      <c r="F42" s="1"/>
      <c r="G42" s="1"/>
      <c r="H42" s="2"/>
    </row>
    <row r="43" spans="1:8" ht="15.75" thickBot="1" x14ac:dyDescent="0.3">
      <c r="A43" s="1"/>
      <c r="B43" s="1"/>
      <c r="C43" s="1"/>
      <c r="D43" s="1"/>
      <c r="E43" s="1" t="s">
        <v>42</v>
      </c>
      <c r="F43" s="1"/>
      <c r="G43" s="1"/>
      <c r="H43" s="4">
        <v>14459.91</v>
      </c>
    </row>
    <row r="44" spans="1:8" x14ac:dyDescent="0.25">
      <c r="A44" s="1"/>
      <c r="B44" s="1"/>
      <c r="C44" s="1"/>
      <c r="D44" s="1" t="s">
        <v>43</v>
      </c>
      <c r="E44" s="1"/>
      <c r="F44" s="1"/>
      <c r="G44" s="1"/>
      <c r="H44" s="2">
        <f>ROUND(SUM(H42:H43),5)</f>
        <v>14459.91</v>
      </c>
    </row>
    <row r="45" spans="1:8" x14ac:dyDescent="0.25">
      <c r="A45" s="1"/>
      <c r="B45" s="1"/>
      <c r="C45" s="1"/>
      <c r="D45" s="1" t="s">
        <v>44</v>
      </c>
      <c r="E45" s="1"/>
      <c r="F45" s="1"/>
      <c r="G45" s="1"/>
      <c r="H45" s="2"/>
    </row>
    <row r="46" spans="1:8" x14ac:dyDescent="0.25">
      <c r="A46" s="1"/>
      <c r="B46" s="1"/>
      <c r="C46" s="1"/>
      <c r="D46" s="1"/>
      <c r="E46" s="1" t="s">
        <v>45</v>
      </c>
      <c r="F46" s="1"/>
      <c r="G46" s="1"/>
      <c r="H46" s="2">
        <v>2648.63</v>
      </c>
    </row>
    <row r="47" spans="1:8" x14ac:dyDescent="0.25">
      <c r="A47" s="1"/>
      <c r="B47" s="1"/>
      <c r="C47" s="1"/>
      <c r="D47" s="1"/>
      <c r="E47" s="1" t="s">
        <v>46</v>
      </c>
      <c r="F47" s="1"/>
      <c r="G47" s="1"/>
      <c r="H47" s="2">
        <v>1201187</v>
      </c>
    </row>
    <row r="48" spans="1:8" x14ac:dyDescent="0.25">
      <c r="A48" s="1"/>
      <c r="B48" s="1"/>
      <c r="C48" s="1"/>
      <c r="D48" s="1"/>
      <c r="E48" s="1" t="s">
        <v>47</v>
      </c>
      <c r="F48" s="1"/>
      <c r="G48" s="1"/>
      <c r="H48" s="2">
        <v>-1006.82</v>
      </c>
    </row>
    <row r="49" spans="1:8" x14ac:dyDescent="0.25">
      <c r="A49" s="1"/>
      <c r="B49" s="1"/>
      <c r="C49" s="1"/>
      <c r="D49" s="1"/>
      <c r="E49" s="1" t="s">
        <v>48</v>
      </c>
      <c r="F49" s="1"/>
      <c r="G49" s="1"/>
      <c r="H49" s="2"/>
    </row>
    <row r="50" spans="1:8" ht="15.75" thickBot="1" x14ac:dyDescent="0.3">
      <c r="A50" s="1"/>
      <c r="B50" s="1"/>
      <c r="C50" s="1"/>
      <c r="D50" s="1"/>
      <c r="E50" s="1"/>
      <c r="F50" s="1" t="s">
        <v>49</v>
      </c>
      <c r="G50" s="1"/>
      <c r="H50" s="4">
        <v>81.03</v>
      </c>
    </row>
    <row r="51" spans="1:8" x14ac:dyDescent="0.25">
      <c r="A51" s="1"/>
      <c r="B51" s="1"/>
      <c r="C51" s="1"/>
      <c r="D51" s="1"/>
      <c r="E51" s="1" t="s">
        <v>50</v>
      </c>
      <c r="F51" s="1"/>
      <c r="G51" s="1"/>
      <c r="H51" s="2">
        <f>ROUND(SUM(H49:H50),5)</f>
        <v>81.03</v>
      </c>
    </row>
    <row r="52" spans="1:8" x14ac:dyDescent="0.25">
      <c r="A52" s="1"/>
      <c r="B52" s="1"/>
      <c r="C52" s="1"/>
      <c r="D52" s="1"/>
      <c r="E52" s="1" t="s">
        <v>51</v>
      </c>
      <c r="F52" s="1"/>
      <c r="G52" s="1"/>
      <c r="H52" s="2"/>
    </row>
    <row r="53" spans="1:8" x14ac:dyDescent="0.25">
      <c r="A53" s="1"/>
      <c r="B53" s="1"/>
      <c r="C53" s="1"/>
      <c r="D53" s="1"/>
      <c r="E53" s="1"/>
      <c r="F53" s="1" t="s">
        <v>52</v>
      </c>
      <c r="G53" s="1"/>
      <c r="H53" s="2">
        <v>-57.15</v>
      </c>
    </row>
    <row r="54" spans="1:8" x14ac:dyDescent="0.25">
      <c r="A54" s="1"/>
      <c r="B54" s="1"/>
      <c r="C54" s="1"/>
      <c r="D54" s="1"/>
      <c r="E54" s="1"/>
      <c r="F54" s="1" t="s">
        <v>53</v>
      </c>
      <c r="G54" s="1"/>
      <c r="H54" s="2">
        <v>-174.38</v>
      </c>
    </row>
    <row r="55" spans="1:8" x14ac:dyDescent="0.25">
      <c r="A55" s="1"/>
      <c r="B55" s="1"/>
      <c r="C55" s="1"/>
      <c r="D55" s="1"/>
      <c r="E55" s="1"/>
      <c r="F55" s="1" t="s">
        <v>54</v>
      </c>
      <c r="G55" s="1"/>
      <c r="H55" s="2">
        <v>-5328.62</v>
      </c>
    </row>
    <row r="56" spans="1:8" x14ac:dyDescent="0.25">
      <c r="A56" s="1"/>
      <c r="B56" s="1"/>
      <c r="C56" s="1"/>
      <c r="D56" s="1"/>
      <c r="E56" s="1"/>
      <c r="F56" s="1" t="s">
        <v>55</v>
      </c>
      <c r="G56" s="1"/>
      <c r="H56" s="2"/>
    </row>
    <row r="57" spans="1:8" x14ac:dyDescent="0.25">
      <c r="A57" s="1"/>
      <c r="B57" s="1"/>
      <c r="C57" s="1"/>
      <c r="D57" s="1"/>
      <c r="E57" s="1"/>
      <c r="F57" s="1"/>
      <c r="G57" s="1" t="s">
        <v>56</v>
      </c>
      <c r="H57" s="2">
        <v>-69.680000000000007</v>
      </c>
    </row>
    <row r="58" spans="1:8" ht="15.75" thickBot="1" x14ac:dyDescent="0.3">
      <c r="A58" s="1"/>
      <c r="B58" s="1"/>
      <c r="C58" s="1"/>
      <c r="D58" s="1"/>
      <c r="E58" s="1"/>
      <c r="F58" s="1"/>
      <c r="G58" s="1" t="s">
        <v>57</v>
      </c>
      <c r="H58" s="4">
        <v>-69.680000000000007</v>
      </c>
    </row>
    <row r="59" spans="1:8" x14ac:dyDescent="0.25">
      <c r="A59" s="1"/>
      <c r="B59" s="1"/>
      <c r="C59" s="1"/>
      <c r="D59" s="1"/>
      <c r="E59" s="1"/>
      <c r="F59" s="1" t="s">
        <v>58</v>
      </c>
      <c r="G59" s="1"/>
      <c r="H59" s="2">
        <f>ROUND(SUM(H56:H58),5)</f>
        <v>-139.36000000000001</v>
      </c>
    </row>
    <row r="60" spans="1:8" x14ac:dyDescent="0.25">
      <c r="A60" s="1"/>
      <c r="B60" s="1"/>
      <c r="C60" s="1"/>
      <c r="D60" s="1"/>
      <c r="E60" s="1"/>
      <c r="F60" s="1" t="s">
        <v>59</v>
      </c>
      <c r="G60" s="1"/>
      <c r="H60" s="2"/>
    </row>
    <row r="61" spans="1:8" x14ac:dyDescent="0.25">
      <c r="A61" s="1"/>
      <c r="B61" s="1"/>
      <c r="C61" s="1"/>
      <c r="D61" s="1"/>
      <c r="E61" s="1"/>
      <c r="F61" s="1"/>
      <c r="G61" s="1" t="s">
        <v>60</v>
      </c>
      <c r="H61" s="2">
        <v>-16.3</v>
      </c>
    </row>
    <row r="62" spans="1:8" ht="15.75" thickBot="1" x14ac:dyDescent="0.3">
      <c r="A62" s="1"/>
      <c r="B62" s="1"/>
      <c r="C62" s="1"/>
      <c r="D62" s="1"/>
      <c r="E62" s="1"/>
      <c r="F62" s="1"/>
      <c r="G62" s="1" t="s">
        <v>61</v>
      </c>
      <c r="H62" s="4">
        <v>-16.3</v>
      </c>
    </row>
    <row r="63" spans="1:8" x14ac:dyDescent="0.25">
      <c r="A63" s="1"/>
      <c r="B63" s="1"/>
      <c r="C63" s="1"/>
      <c r="D63" s="1"/>
      <c r="E63" s="1"/>
      <c r="F63" s="1" t="s">
        <v>62</v>
      </c>
      <c r="G63" s="1"/>
      <c r="H63" s="2">
        <f>ROUND(SUM(H60:H62),5)</f>
        <v>-32.6</v>
      </c>
    </row>
    <row r="64" spans="1:8" x14ac:dyDescent="0.25">
      <c r="A64" s="1"/>
      <c r="B64" s="1"/>
      <c r="C64" s="1"/>
      <c r="D64" s="1"/>
      <c r="E64" s="1"/>
      <c r="F64" s="1" t="s">
        <v>63</v>
      </c>
      <c r="G64" s="1"/>
      <c r="H64" s="2">
        <v>-31</v>
      </c>
    </row>
    <row r="65" spans="1:8" x14ac:dyDescent="0.25">
      <c r="A65" s="1"/>
      <c r="B65" s="1"/>
      <c r="C65" s="1"/>
      <c r="D65" s="1"/>
      <c r="E65" s="1"/>
      <c r="F65" s="1" t="s">
        <v>64</v>
      </c>
      <c r="G65" s="1"/>
      <c r="H65" s="2">
        <v>294.14</v>
      </c>
    </row>
    <row r="66" spans="1:8" ht="15.75" thickBot="1" x14ac:dyDescent="0.3">
      <c r="A66" s="1"/>
      <c r="B66" s="1"/>
      <c r="C66" s="1"/>
      <c r="D66" s="1"/>
      <c r="E66" s="1"/>
      <c r="F66" s="1" t="s">
        <v>65</v>
      </c>
      <c r="G66" s="1"/>
      <c r="H66" s="4">
        <v>10563.9</v>
      </c>
    </row>
    <row r="67" spans="1:8" x14ac:dyDescent="0.25">
      <c r="A67" s="1"/>
      <c r="B67" s="1"/>
      <c r="C67" s="1"/>
      <c r="D67" s="1"/>
      <c r="E67" s="1" t="s">
        <v>66</v>
      </c>
      <c r="F67" s="1"/>
      <c r="G67" s="1"/>
      <c r="H67" s="2">
        <f>ROUND(SUM(H52:H55)+H59+SUM(H63:H66),5)</f>
        <v>5094.93</v>
      </c>
    </row>
    <row r="68" spans="1:8" x14ac:dyDescent="0.25">
      <c r="A68" s="1"/>
      <c r="B68" s="1"/>
      <c r="C68" s="1"/>
      <c r="D68" s="1"/>
      <c r="E68" s="1" t="s">
        <v>67</v>
      </c>
      <c r="F68" s="1"/>
      <c r="G68" s="1"/>
      <c r="H68" s="2"/>
    </row>
    <row r="69" spans="1:8" x14ac:dyDescent="0.25">
      <c r="A69" s="1"/>
      <c r="B69" s="1"/>
      <c r="C69" s="1"/>
      <c r="D69" s="1"/>
      <c r="E69" s="1"/>
      <c r="F69" s="1" t="s">
        <v>68</v>
      </c>
      <c r="G69" s="1"/>
      <c r="H69" s="2">
        <v>-0.08</v>
      </c>
    </row>
    <row r="70" spans="1:8" ht="15.75" thickBot="1" x14ac:dyDescent="0.3">
      <c r="A70" s="1"/>
      <c r="B70" s="1"/>
      <c r="C70" s="1"/>
      <c r="D70" s="1"/>
      <c r="E70" s="1"/>
      <c r="F70" s="1" t="s">
        <v>69</v>
      </c>
      <c r="G70" s="1"/>
      <c r="H70" s="2">
        <v>0.08</v>
      </c>
    </row>
    <row r="71" spans="1:8" ht="15.75" thickBot="1" x14ac:dyDescent="0.3">
      <c r="A71" s="1"/>
      <c r="B71" s="1"/>
      <c r="C71" s="1"/>
      <c r="D71" s="1"/>
      <c r="E71" s="1" t="s">
        <v>70</v>
      </c>
      <c r="F71" s="1"/>
      <c r="G71" s="1"/>
      <c r="H71" s="5">
        <f>ROUND(SUM(H68:H70),5)</f>
        <v>0</v>
      </c>
    </row>
    <row r="72" spans="1:8" ht="15.75" thickBot="1" x14ac:dyDescent="0.3">
      <c r="A72" s="1"/>
      <c r="B72" s="1"/>
      <c r="C72" s="1"/>
      <c r="D72" s="1" t="s">
        <v>71</v>
      </c>
      <c r="E72" s="1"/>
      <c r="F72" s="1"/>
      <c r="G72" s="1"/>
      <c r="H72" s="5">
        <f>ROUND(SUM(H45:H48)+H51+H67+H71,5)</f>
        <v>1208004.77</v>
      </c>
    </row>
    <row r="73" spans="1:8" ht="15.75" thickBot="1" x14ac:dyDescent="0.3">
      <c r="A73" s="1"/>
      <c r="B73" s="1"/>
      <c r="C73" s="1" t="s">
        <v>72</v>
      </c>
      <c r="D73" s="1"/>
      <c r="E73" s="1"/>
      <c r="F73" s="1"/>
      <c r="G73" s="1"/>
      <c r="H73" s="3">
        <f>ROUND(H38+H41+H44+H72,5)</f>
        <v>1230161.8600000001</v>
      </c>
    </row>
    <row r="74" spans="1:8" x14ac:dyDescent="0.25">
      <c r="A74" s="1"/>
      <c r="B74" s="1" t="s">
        <v>73</v>
      </c>
      <c r="C74" s="1"/>
      <c r="D74" s="1"/>
      <c r="E74" s="1"/>
      <c r="F74" s="1"/>
      <c r="G74" s="1"/>
      <c r="H74" s="2">
        <f>ROUND(H37+H73,5)</f>
        <v>1230161.8600000001</v>
      </c>
    </row>
    <row r="75" spans="1:8" x14ac:dyDescent="0.25">
      <c r="A75" s="1"/>
      <c r="B75" s="1" t="s">
        <v>74</v>
      </c>
      <c r="C75" s="1"/>
      <c r="D75" s="1"/>
      <c r="E75" s="1"/>
      <c r="F75" s="1"/>
      <c r="G75" s="1"/>
      <c r="H75" s="2"/>
    </row>
    <row r="76" spans="1:8" x14ac:dyDescent="0.25">
      <c r="A76" s="1"/>
      <c r="B76" s="1"/>
      <c r="C76" s="1" t="s">
        <v>75</v>
      </c>
      <c r="D76" s="1"/>
      <c r="E76" s="1"/>
      <c r="F76" s="1"/>
      <c r="G76" s="1"/>
      <c r="H76" s="2">
        <v>3399.75</v>
      </c>
    </row>
    <row r="77" spans="1:8" x14ac:dyDescent="0.25">
      <c r="A77" s="1"/>
      <c r="B77" s="1"/>
      <c r="C77" s="1" t="s">
        <v>76</v>
      </c>
      <c r="D77" s="1"/>
      <c r="E77" s="1"/>
      <c r="F77" s="1"/>
      <c r="G77" s="1"/>
      <c r="H77" s="2"/>
    </row>
    <row r="78" spans="1:8" x14ac:dyDescent="0.25">
      <c r="A78" s="1"/>
      <c r="B78" s="1"/>
      <c r="C78" s="1"/>
      <c r="D78" s="1" t="s">
        <v>77</v>
      </c>
      <c r="E78" s="1"/>
      <c r="F78" s="1"/>
      <c r="G78" s="1"/>
      <c r="H78" s="2">
        <v>6580.22</v>
      </c>
    </row>
    <row r="79" spans="1:8" x14ac:dyDescent="0.25">
      <c r="A79" s="1"/>
      <c r="B79" s="1"/>
      <c r="C79" s="1"/>
      <c r="D79" s="1" t="s">
        <v>78</v>
      </c>
      <c r="E79" s="1"/>
      <c r="F79" s="1"/>
      <c r="G79" s="1"/>
      <c r="H79" s="2">
        <v>20000</v>
      </c>
    </row>
    <row r="80" spans="1:8" x14ac:dyDescent="0.25">
      <c r="A80" s="1"/>
      <c r="B80" s="1"/>
      <c r="C80" s="1"/>
      <c r="D80" s="1" t="s">
        <v>79</v>
      </c>
      <c r="E80" s="1"/>
      <c r="F80" s="1"/>
      <c r="G80" s="1"/>
      <c r="H80" s="2">
        <v>227922.16</v>
      </c>
    </row>
    <row r="81" spans="1:8" x14ac:dyDescent="0.25">
      <c r="A81" s="1"/>
      <c r="B81" s="1"/>
      <c r="C81" s="1"/>
      <c r="D81" s="1" t="s">
        <v>80</v>
      </c>
      <c r="E81" s="1"/>
      <c r="F81" s="1"/>
      <c r="G81" s="1"/>
      <c r="H81" s="2">
        <v>51951.44</v>
      </c>
    </row>
    <row r="82" spans="1:8" x14ac:dyDescent="0.25">
      <c r="A82" s="1"/>
      <c r="B82" s="1"/>
      <c r="C82" s="1"/>
      <c r="D82" s="1" t="s">
        <v>81</v>
      </c>
      <c r="E82" s="1"/>
      <c r="F82" s="1"/>
      <c r="G82" s="1"/>
      <c r="H82" s="2">
        <v>5000</v>
      </c>
    </row>
    <row r="83" spans="1:8" ht="15.75" thickBot="1" x14ac:dyDescent="0.3">
      <c r="A83" s="1"/>
      <c r="B83" s="1"/>
      <c r="C83" s="1"/>
      <c r="D83" s="1" t="s">
        <v>82</v>
      </c>
      <c r="E83" s="1"/>
      <c r="F83" s="1"/>
      <c r="G83" s="1"/>
      <c r="H83" s="4">
        <v>54912.88</v>
      </c>
    </row>
    <row r="84" spans="1:8" x14ac:dyDescent="0.25">
      <c r="A84" s="1"/>
      <c r="B84" s="1"/>
      <c r="C84" s="1" t="s">
        <v>83</v>
      </c>
      <c r="D84" s="1"/>
      <c r="E84" s="1"/>
      <c r="F84" s="1"/>
      <c r="G84" s="1"/>
      <c r="H84" s="2">
        <f>ROUND(SUM(H77:H83),5)</f>
        <v>366366.7</v>
      </c>
    </row>
    <row r="85" spans="1:8" x14ac:dyDescent="0.25">
      <c r="A85" s="1"/>
      <c r="B85" s="1"/>
      <c r="C85" s="1" t="s">
        <v>84</v>
      </c>
      <c r="D85" s="1"/>
      <c r="E85" s="1"/>
      <c r="F85" s="1"/>
      <c r="G85" s="1"/>
      <c r="H85" s="2">
        <v>765376.23</v>
      </c>
    </row>
    <row r="86" spans="1:8" x14ac:dyDescent="0.25">
      <c r="A86" s="1"/>
      <c r="B86" s="1"/>
      <c r="C86" s="1" t="s">
        <v>85</v>
      </c>
      <c r="D86" s="1"/>
      <c r="E86" s="1"/>
      <c r="F86" s="1"/>
      <c r="G86" s="1"/>
      <c r="H86" s="2">
        <v>99991.5</v>
      </c>
    </row>
    <row r="87" spans="1:8" ht="15.75" thickBot="1" x14ac:dyDescent="0.3">
      <c r="A87" s="1"/>
      <c r="B87" s="1"/>
      <c r="C87" s="1" t="s">
        <v>86</v>
      </c>
      <c r="D87" s="1"/>
      <c r="E87" s="1"/>
      <c r="F87" s="1"/>
      <c r="G87" s="1"/>
      <c r="H87" s="2">
        <v>466868.28</v>
      </c>
    </row>
    <row r="88" spans="1:8" ht="15.75" thickBot="1" x14ac:dyDescent="0.3">
      <c r="A88" s="1"/>
      <c r="B88" s="1" t="s">
        <v>87</v>
      </c>
      <c r="C88" s="1"/>
      <c r="D88" s="1"/>
      <c r="E88" s="1"/>
      <c r="F88" s="1"/>
      <c r="G88" s="1"/>
      <c r="H88" s="5">
        <f>ROUND(SUM(H75:H76)+SUM(H84:H87),5)</f>
        <v>1702002.46</v>
      </c>
    </row>
    <row r="89" spans="1:8" s="8" customFormat="1" ht="12" thickBot="1" x14ac:dyDescent="0.25">
      <c r="A89" s="6" t="s">
        <v>88</v>
      </c>
      <c r="B89" s="6"/>
      <c r="C89" s="6"/>
      <c r="D89" s="6"/>
      <c r="E89" s="6"/>
      <c r="F89" s="6"/>
      <c r="G89" s="6"/>
      <c r="H89" s="7">
        <f>ROUND(H36+H74+H88,5)</f>
        <v>2932164.32</v>
      </c>
    </row>
    <row r="90" spans="1:8" ht="15.75" thickTop="1" x14ac:dyDescent="0.25"/>
  </sheetData>
  <pageMargins left="0.7" right="0.7" top="0.75" bottom="0.75" header="0.1" footer="0.3"/>
  <pageSetup orientation="portrait" r:id="rId1"/>
  <headerFooter>
    <oddHeader>&amp;L&amp;"Arial,Bold"&amp;8 3:07 PM
&amp;"Arial,Bold"&amp;8 06/07/25
&amp;"Arial,Bold"&amp;8 Accrual Basis&amp;C&amp;"Arial,Bold"&amp;12 Nederland Fire Protection District
&amp;"Arial,Bold"&amp;14 Balance Sheet
&amp;"Arial,Bold"&amp;10 As of May 31,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63F3-470B-481C-9ACB-CE78575EA2C1}">
  <sheetPr codeName="Sheet2"/>
  <dimension ref="A1:M307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8.7109375" bestFit="1" customWidth="1"/>
    <col min="11" max="11" width="9.2851562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89</v>
      </c>
      <c r="K2" s="20" t="s">
        <v>90</v>
      </c>
      <c r="L2" s="20" t="s">
        <v>91</v>
      </c>
      <c r="M2" s="20" t="s">
        <v>92</v>
      </c>
    </row>
    <row r="3" spans="1:13" ht="15.75" thickTop="1" x14ac:dyDescent="0.25">
      <c r="A3" s="1"/>
      <c r="B3" s="1" t="s">
        <v>93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94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95</v>
      </c>
      <c r="F5" s="1"/>
      <c r="G5" s="1"/>
      <c r="H5" s="1"/>
      <c r="I5" s="1"/>
      <c r="J5" s="2">
        <v>3704.95</v>
      </c>
      <c r="K5" s="2">
        <v>0</v>
      </c>
      <c r="L5" s="2">
        <f>ROUND((J5-K5),5)</f>
        <v>3704.95</v>
      </c>
      <c r="M5" s="15">
        <f>ROUND(IF(K5=0, IF(J5=0, 0, 1), J5/K5),5)</f>
        <v>1</v>
      </c>
    </row>
    <row r="6" spans="1:13" x14ac:dyDescent="0.25">
      <c r="A6" s="1"/>
      <c r="B6" s="1"/>
      <c r="C6" s="1"/>
      <c r="D6" s="1"/>
      <c r="E6" s="1" t="s">
        <v>96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97</v>
      </c>
      <c r="F7" s="1"/>
      <c r="G7" s="1"/>
      <c r="H7" s="1"/>
      <c r="I7" s="1"/>
      <c r="J7" s="2">
        <v>0</v>
      </c>
      <c r="K7" s="2">
        <v>50</v>
      </c>
      <c r="L7" s="2">
        <f>ROUND((J7-K7),5)</f>
        <v>-50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98</v>
      </c>
      <c r="F8" s="1"/>
      <c r="G8" s="1"/>
      <c r="H8" s="1"/>
      <c r="I8" s="1"/>
      <c r="J8" s="2">
        <v>4741.5200000000004</v>
      </c>
      <c r="K8" s="2">
        <v>2916.66</v>
      </c>
      <c r="L8" s="2">
        <f>ROUND((J8-K8),5)</f>
        <v>1824.86</v>
      </c>
      <c r="M8" s="15">
        <f>ROUND(IF(K8=0, IF(J8=0, 0, 1), J8/K8),5)</f>
        <v>1.6256699999999999</v>
      </c>
    </row>
    <row r="9" spans="1:13" x14ac:dyDescent="0.25">
      <c r="A9" s="1"/>
      <c r="B9" s="1"/>
      <c r="C9" s="1"/>
      <c r="D9" s="1"/>
      <c r="E9" s="1" t="s">
        <v>99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100</v>
      </c>
      <c r="G10" s="1"/>
      <c r="H10" s="1"/>
      <c r="I10" s="1"/>
      <c r="J10" s="2">
        <v>-852.2</v>
      </c>
      <c r="K10" s="2">
        <v>0</v>
      </c>
      <c r="L10" s="2">
        <f>ROUND((J10-K10),5)</f>
        <v>-852.2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101</v>
      </c>
      <c r="G11" s="1"/>
      <c r="H11" s="1"/>
      <c r="I11" s="1"/>
      <c r="J11" s="2">
        <v>459.91</v>
      </c>
      <c r="K11" s="2">
        <v>0</v>
      </c>
      <c r="L11" s="2">
        <f>ROUND((J11-K11),5)</f>
        <v>459.91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102</v>
      </c>
      <c r="G12" s="1"/>
      <c r="H12" s="1"/>
      <c r="I12" s="1"/>
      <c r="J12" s="2">
        <v>269.48</v>
      </c>
      <c r="K12" s="2">
        <v>0</v>
      </c>
      <c r="L12" s="2">
        <f>ROUND((J12-K12),5)</f>
        <v>269.48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103</v>
      </c>
      <c r="G13" s="1"/>
      <c r="H13" s="1"/>
      <c r="I13" s="1"/>
      <c r="J13" s="2">
        <v>-499.34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104</v>
      </c>
      <c r="G14" s="1"/>
      <c r="H14" s="1"/>
      <c r="I14" s="1"/>
      <c r="J14" s="2">
        <v>400114.12</v>
      </c>
      <c r="K14" s="2">
        <v>65186.879999999997</v>
      </c>
      <c r="L14" s="2">
        <f t="shared" ref="L14:L31" si="0">ROUND((J14-K14),5)</f>
        <v>334927.24</v>
      </c>
      <c r="M14" s="15">
        <f t="shared" ref="M14:M31" si="1">ROUND(IF(K14=0, IF(J14=0, 0, 1), J14/K14),5)</f>
        <v>6.13795</v>
      </c>
    </row>
    <row r="15" spans="1:13" x14ac:dyDescent="0.25">
      <c r="A15" s="1"/>
      <c r="B15" s="1"/>
      <c r="C15" s="1"/>
      <c r="D15" s="1"/>
      <c r="E15" s="1"/>
      <c r="F15" s="1" t="s">
        <v>105</v>
      </c>
      <c r="G15" s="1"/>
      <c r="H15" s="1"/>
      <c r="I15" s="1"/>
      <c r="J15" s="2">
        <v>6211.26</v>
      </c>
      <c r="K15" s="2">
        <v>5118.87</v>
      </c>
      <c r="L15" s="2">
        <f t="shared" si="0"/>
        <v>1092.3900000000001</v>
      </c>
      <c r="M15" s="15">
        <f t="shared" si="1"/>
        <v>1.2134</v>
      </c>
    </row>
    <row r="16" spans="1:13" x14ac:dyDescent="0.25">
      <c r="A16" s="1"/>
      <c r="B16" s="1"/>
      <c r="C16" s="1"/>
      <c r="D16" s="1"/>
      <c r="E16" s="1"/>
      <c r="F16" s="1" t="s">
        <v>106</v>
      </c>
      <c r="G16" s="1"/>
      <c r="H16" s="1"/>
      <c r="I16" s="1"/>
      <c r="J16" s="2">
        <v>0</v>
      </c>
      <c r="K16" s="2">
        <v>3708.75</v>
      </c>
      <c r="L16" s="2">
        <f t="shared" si="0"/>
        <v>-3708.75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107</v>
      </c>
      <c r="G17" s="1"/>
      <c r="H17" s="1"/>
      <c r="I17" s="1"/>
      <c r="J17" s="2">
        <v>0</v>
      </c>
      <c r="K17" s="2">
        <v>185.43</v>
      </c>
      <c r="L17" s="2">
        <f t="shared" si="0"/>
        <v>-185.43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108</v>
      </c>
      <c r="G18" s="1"/>
      <c r="H18" s="1"/>
      <c r="I18" s="1"/>
      <c r="J18" s="2">
        <v>2.52</v>
      </c>
      <c r="K18" s="2">
        <v>0</v>
      </c>
      <c r="L18" s="2">
        <f t="shared" si="0"/>
        <v>2.52</v>
      </c>
      <c r="M18" s="15">
        <f t="shared" si="1"/>
        <v>1</v>
      </c>
    </row>
    <row r="19" spans="1:13" x14ac:dyDescent="0.25">
      <c r="A19" s="1"/>
      <c r="B19" s="1"/>
      <c r="C19" s="1"/>
      <c r="D19" s="1"/>
      <c r="E19" s="1"/>
      <c r="F19" s="1" t="s">
        <v>109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110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111</v>
      </c>
      <c r="G21" s="1"/>
      <c r="H21" s="1"/>
      <c r="I21" s="1"/>
      <c r="J21" s="2">
        <v>17359.04</v>
      </c>
      <c r="K21" s="2">
        <v>0</v>
      </c>
      <c r="L21" s="2">
        <f t="shared" si="0"/>
        <v>17359.04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112</v>
      </c>
      <c r="G22" s="1"/>
      <c r="H22" s="1"/>
      <c r="I22" s="1"/>
      <c r="J22" s="2">
        <v>29626.09</v>
      </c>
      <c r="K22" s="2">
        <v>1486.53</v>
      </c>
      <c r="L22" s="2">
        <f t="shared" si="0"/>
        <v>28139.56</v>
      </c>
      <c r="M22" s="15">
        <f t="shared" si="1"/>
        <v>19.9297</v>
      </c>
    </row>
    <row r="23" spans="1:13" x14ac:dyDescent="0.25">
      <c r="A23" s="1"/>
      <c r="B23" s="1"/>
      <c r="C23" s="1"/>
      <c r="D23" s="1"/>
      <c r="E23" s="1"/>
      <c r="F23" s="1" t="s">
        <v>113</v>
      </c>
      <c r="G23" s="1"/>
      <c r="H23" s="1"/>
      <c r="I23" s="1"/>
      <c r="J23" s="2">
        <v>-11509.36</v>
      </c>
      <c r="K23" s="2">
        <v>0</v>
      </c>
      <c r="L23" s="2">
        <f t="shared" si="0"/>
        <v>-11509.36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114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115</v>
      </c>
      <c r="G25" s="1"/>
      <c r="H25" s="1"/>
      <c r="I25" s="1"/>
      <c r="J25" s="2">
        <v>-52.18</v>
      </c>
      <c r="K25" s="2">
        <v>5566.08</v>
      </c>
      <c r="L25" s="2">
        <f t="shared" si="0"/>
        <v>-5618.26</v>
      </c>
      <c r="M25" s="15">
        <f t="shared" si="1"/>
        <v>-9.3699999999999999E-3</v>
      </c>
    </row>
    <row r="26" spans="1:13" x14ac:dyDescent="0.25">
      <c r="A26" s="1"/>
      <c r="B26" s="1"/>
      <c r="C26" s="1"/>
      <c r="D26" s="1"/>
      <c r="E26" s="1"/>
      <c r="F26" s="1" t="s">
        <v>116</v>
      </c>
      <c r="G26" s="1"/>
      <c r="H26" s="1"/>
      <c r="I26" s="1"/>
      <c r="J26" s="2">
        <v>0</v>
      </c>
      <c r="K26" s="2">
        <v>0</v>
      </c>
      <c r="L26" s="2">
        <f t="shared" si="0"/>
        <v>0</v>
      </c>
      <c r="M26" s="15">
        <f t="shared" si="1"/>
        <v>0</v>
      </c>
    </row>
    <row r="27" spans="1:13" x14ac:dyDescent="0.25">
      <c r="A27" s="1"/>
      <c r="B27" s="1"/>
      <c r="C27" s="1"/>
      <c r="D27" s="1"/>
      <c r="E27" s="1"/>
      <c r="F27" s="1" t="s">
        <v>117</v>
      </c>
      <c r="G27" s="1"/>
      <c r="H27" s="1"/>
      <c r="I27" s="1"/>
      <c r="J27" s="2">
        <v>0</v>
      </c>
      <c r="K27" s="2">
        <v>0</v>
      </c>
      <c r="L27" s="2">
        <f t="shared" si="0"/>
        <v>0</v>
      </c>
      <c r="M27" s="15">
        <f t="shared" si="1"/>
        <v>0</v>
      </c>
    </row>
    <row r="28" spans="1:13" ht="15.75" thickBot="1" x14ac:dyDescent="0.3">
      <c r="A28" s="1"/>
      <c r="B28" s="1"/>
      <c r="C28" s="1"/>
      <c r="D28" s="1"/>
      <c r="E28" s="1"/>
      <c r="F28" s="1" t="s">
        <v>118</v>
      </c>
      <c r="G28" s="1"/>
      <c r="H28" s="1"/>
      <c r="I28" s="1"/>
      <c r="J28" s="2">
        <v>24072.92</v>
      </c>
      <c r="K28" s="2">
        <v>0</v>
      </c>
      <c r="L28" s="2">
        <f t="shared" si="0"/>
        <v>24072.92</v>
      </c>
      <c r="M28" s="15">
        <f t="shared" si="1"/>
        <v>1</v>
      </c>
    </row>
    <row r="29" spans="1:13" ht="15.75" thickBot="1" x14ac:dyDescent="0.3">
      <c r="A29" s="1"/>
      <c r="B29" s="1"/>
      <c r="C29" s="1"/>
      <c r="D29" s="1"/>
      <c r="E29" s="1" t="s">
        <v>119</v>
      </c>
      <c r="F29" s="1"/>
      <c r="G29" s="1"/>
      <c r="H29" s="1"/>
      <c r="I29" s="1"/>
      <c r="J29" s="5">
        <f>ROUND(SUM(J9:J28),5)</f>
        <v>465202.26</v>
      </c>
      <c r="K29" s="5">
        <f>ROUND(SUM(K9:K28),5)</f>
        <v>81252.539999999994</v>
      </c>
      <c r="L29" s="5">
        <f t="shared" si="0"/>
        <v>383949.72</v>
      </c>
      <c r="M29" s="16">
        <f t="shared" si="1"/>
        <v>5.72539</v>
      </c>
    </row>
    <row r="30" spans="1:13" ht="15.75" thickBot="1" x14ac:dyDescent="0.3">
      <c r="A30" s="1"/>
      <c r="B30" s="1"/>
      <c r="C30" s="1"/>
      <c r="D30" s="1" t="s">
        <v>120</v>
      </c>
      <c r="E30" s="1"/>
      <c r="F30" s="1"/>
      <c r="G30" s="1"/>
      <c r="H30" s="1"/>
      <c r="I30" s="1"/>
      <c r="J30" s="3">
        <f>ROUND(SUM(J4:J8)+J29,5)</f>
        <v>473648.73</v>
      </c>
      <c r="K30" s="3">
        <f>ROUND(SUM(K4:K8)+K29,5)</f>
        <v>84219.199999999997</v>
      </c>
      <c r="L30" s="3">
        <f t="shared" si="0"/>
        <v>389429.53</v>
      </c>
      <c r="M30" s="17">
        <f t="shared" si="1"/>
        <v>5.6239999999999997</v>
      </c>
    </row>
    <row r="31" spans="1:13" x14ac:dyDescent="0.25">
      <c r="A31" s="1"/>
      <c r="B31" s="1"/>
      <c r="C31" s="1" t="s">
        <v>121</v>
      </c>
      <c r="D31" s="1"/>
      <c r="E31" s="1"/>
      <c r="F31" s="1"/>
      <c r="G31" s="1"/>
      <c r="H31" s="1"/>
      <c r="I31" s="1"/>
      <c r="J31" s="2">
        <f>J30</f>
        <v>473648.73</v>
      </c>
      <c r="K31" s="2">
        <f>K30</f>
        <v>84219.199999999997</v>
      </c>
      <c r="L31" s="2">
        <f t="shared" si="0"/>
        <v>389429.53</v>
      </c>
      <c r="M31" s="15">
        <f t="shared" si="1"/>
        <v>5.6239999999999997</v>
      </c>
    </row>
    <row r="32" spans="1:13" x14ac:dyDescent="0.25">
      <c r="A32" s="1"/>
      <c r="B32" s="1"/>
      <c r="C32" s="1"/>
      <c r="D32" s="1" t="s">
        <v>122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123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124</v>
      </c>
      <c r="G34" s="1"/>
      <c r="H34" s="1"/>
      <c r="I34" s="1"/>
      <c r="J34" s="2">
        <v>6256.81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125</v>
      </c>
      <c r="G35" s="1"/>
      <c r="H35" s="1"/>
      <c r="I35" s="1"/>
      <c r="J35" s="2">
        <v>0</v>
      </c>
      <c r="K35" s="2">
        <v>0</v>
      </c>
      <c r="L35" s="2">
        <f t="shared" ref="L35:L42" si="2">ROUND((J35-K35),5)</f>
        <v>0</v>
      </c>
      <c r="M35" s="15">
        <f t="shared" ref="M35:M42" si="3"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126</v>
      </c>
      <c r="G36" s="1"/>
      <c r="H36" s="1"/>
      <c r="I36" s="1"/>
      <c r="J36" s="2">
        <v>0</v>
      </c>
      <c r="K36" s="2">
        <v>0</v>
      </c>
      <c r="L36" s="2">
        <f t="shared" si="2"/>
        <v>0</v>
      </c>
      <c r="M36" s="15">
        <f t="shared" si="3"/>
        <v>0</v>
      </c>
    </row>
    <row r="37" spans="1:13" x14ac:dyDescent="0.25">
      <c r="A37" s="1"/>
      <c r="B37" s="1"/>
      <c r="C37" s="1"/>
      <c r="D37" s="1"/>
      <c r="E37" s="1"/>
      <c r="F37" s="1" t="s">
        <v>127</v>
      </c>
      <c r="G37" s="1"/>
      <c r="H37" s="1"/>
      <c r="I37" s="1"/>
      <c r="J37" s="2">
        <v>2491.9699999999998</v>
      </c>
      <c r="K37" s="2">
        <v>125000</v>
      </c>
      <c r="L37" s="2">
        <f t="shared" si="2"/>
        <v>-122508.03</v>
      </c>
      <c r="M37" s="15">
        <f t="shared" si="3"/>
        <v>1.9939999999999999E-2</v>
      </c>
    </row>
    <row r="38" spans="1:13" x14ac:dyDescent="0.25">
      <c r="A38" s="1"/>
      <c r="B38" s="1"/>
      <c r="C38" s="1"/>
      <c r="D38" s="1"/>
      <c r="E38" s="1"/>
      <c r="F38" s="1" t="s">
        <v>128</v>
      </c>
      <c r="G38" s="1"/>
      <c r="H38" s="1"/>
      <c r="I38" s="1"/>
      <c r="J38" s="2">
        <v>6685.17</v>
      </c>
      <c r="K38" s="2">
        <v>0</v>
      </c>
      <c r="L38" s="2">
        <f t="shared" si="2"/>
        <v>6685.17</v>
      </c>
      <c r="M38" s="15">
        <f t="shared" si="3"/>
        <v>1</v>
      </c>
    </row>
    <row r="39" spans="1:13" x14ac:dyDescent="0.25">
      <c r="A39" s="1"/>
      <c r="B39" s="1"/>
      <c r="C39" s="1"/>
      <c r="D39" s="1"/>
      <c r="E39" s="1"/>
      <c r="F39" s="1" t="s">
        <v>129</v>
      </c>
      <c r="G39" s="1"/>
      <c r="H39" s="1"/>
      <c r="I39" s="1"/>
      <c r="J39" s="2">
        <v>0</v>
      </c>
      <c r="K39" s="2">
        <v>0</v>
      </c>
      <c r="L39" s="2">
        <f t="shared" si="2"/>
        <v>0</v>
      </c>
      <c r="M39" s="15">
        <f t="shared" si="3"/>
        <v>0</v>
      </c>
    </row>
    <row r="40" spans="1:13" x14ac:dyDescent="0.25">
      <c r="A40" s="1"/>
      <c r="B40" s="1"/>
      <c r="C40" s="1"/>
      <c r="D40" s="1"/>
      <c r="E40" s="1"/>
      <c r="F40" s="1" t="s">
        <v>130</v>
      </c>
      <c r="G40" s="1"/>
      <c r="H40" s="1"/>
      <c r="I40" s="1"/>
      <c r="J40" s="2">
        <v>6328.52</v>
      </c>
      <c r="K40" s="2">
        <v>8328.2999999999993</v>
      </c>
      <c r="L40" s="2">
        <f t="shared" si="2"/>
        <v>-1999.78</v>
      </c>
      <c r="M40" s="15">
        <f t="shared" si="3"/>
        <v>0.75988</v>
      </c>
    </row>
    <row r="41" spans="1:13" ht="15.75" thickBot="1" x14ac:dyDescent="0.3">
      <c r="A41" s="1"/>
      <c r="B41" s="1"/>
      <c r="C41" s="1"/>
      <c r="D41" s="1"/>
      <c r="E41" s="1"/>
      <c r="F41" s="1" t="s">
        <v>131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 x14ac:dyDescent="0.25">
      <c r="A42" s="1"/>
      <c r="B42" s="1"/>
      <c r="C42" s="1"/>
      <c r="D42" s="1"/>
      <c r="E42" s="1" t="s">
        <v>132</v>
      </c>
      <c r="F42" s="1"/>
      <c r="G42" s="1"/>
      <c r="H42" s="1"/>
      <c r="I42" s="1"/>
      <c r="J42" s="2">
        <f>ROUND(SUM(J33:J41),5)</f>
        <v>21762.47</v>
      </c>
      <c r="K42" s="2">
        <f>ROUND(SUM(K33:K41),5)</f>
        <v>133328.29999999999</v>
      </c>
      <c r="L42" s="2">
        <f t="shared" si="2"/>
        <v>-111565.83</v>
      </c>
      <c r="M42" s="15">
        <f t="shared" si="3"/>
        <v>0.16322</v>
      </c>
    </row>
    <row r="43" spans="1:13" x14ac:dyDescent="0.25">
      <c r="A43" s="1"/>
      <c r="B43" s="1"/>
      <c r="C43" s="1"/>
      <c r="D43" s="1"/>
      <c r="E43" s="1" t="s">
        <v>133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134</v>
      </c>
      <c r="G44" s="1"/>
      <c r="H44" s="1"/>
      <c r="I44" s="1"/>
      <c r="J44" s="2">
        <v>45.76</v>
      </c>
      <c r="K44" s="2">
        <v>841.01</v>
      </c>
      <c r="L44" s="2">
        <f t="shared" ref="L44:L49" si="4">ROUND((J44-K44),5)</f>
        <v>-795.25</v>
      </c>
      <c r="M44" s="15">
        <f t="shared" ref="M44:M49" si="5">ROUND(IF(K44=0, IF(J44=0, 0, 1), J44/K44),5)</f>
        <v>5.441E-2</v>
      </c>
    </row>
    <row r="45" spans="1:13" x14ac:dyDescent="0.25">
      <c r="A45" s="1"/>
      <c r="B45" s="1"/>
      <c r="C45" s="1"/>
      <c r="D45" s="1"/>
      <c r="E45" s="1"/>
      <c r="F45" s="1" t="s">
        <v>135</v>
      </c>
      <c r="G45" s="1"/>
      <c r="H45" s="1"/>
      <c r="I45" s="1"/>
      <c r="J45" s="2">
        <v>61.46</v>
      </c>
      <c r="K45" s="2">
        <v>0</v>
      </c>
      <c r="L45" s="2">
        <f t="shared" si="4"/>
        <v>61.46</v>
      </c>
      <c r="M45" s="15">
        <f t="shared" si="5"/>
        <v>1</v>
      </c>
    </row>
    <row r="46" spans="1:13" x14ac:dyDescent="0.25">
      <c r="A46" s="1"/>
      <c r="B46" s="1"/>
      <c r="C46" s="1"/>
      <c r="D46" s="1"/>
      <c r="E46" s="1"/>
      <c r="F46" s="1" t="s">
        <v>136</v>
      </c>
      <c r="G46" s="1"/>
      <c r="H46" s="1"/>
      <c r="I46" s="1"/>
      <c r="J46" s="2">
        <v>790.74</v>
      </c>
      <c r="K46" s="2">
        <v>346.56</v>
      </c>
      <c r="L46" s="2">
        <f t="shared" si="4"/>
        <v>444.18</v>
      </c>
      <c r="M46" s="15">
        <f t="shared" si="5"/>
        <v>2.2816800000000002</v>
      </c>
    </row>
    <row r="47" spans="1:13" x14ac:dyDescent="0.25">
      <c r="A47" s="1"/>
      <c r="B47" s="1"/>
      <c r="C47" s="1"/>
      <c r="D47" s="1"/>
      <c r="E47" s="1"/>
      <c r="F47" s="1" t="s">
        <v>137</v>
      </c>
      <c r="G47" s="1"/>
      <c r="H47" s="1"/>
      <c r="I47" s="1"/>
      <c r="J47" s="2">
        <v>102.31</v>
      </c>
      <c r="K47" s="2">
        <v>0</v>
      </c>
      <c r="L47" s="2">
        <f t="shared" si="4"/>
        <v>102.31</v>
      </c>
      <c r="M47" s="15">
        <f t="shared" si="5"/>
        <v>1</v>
      </c>
    </row>
    <row r="48" spans="1:13" x14ac:dyDescent="0.25">
      <c r="A48" s="1"/>
      <c r="B48" s="1"/>
      <c r="C48" s="1"/>
      <c r="D48" s="1"/>
      <c r="E48" s="1"/>
      <c r="F48" s="1" t="s">
        <v>138</v>
      </c>
      <c r="G48" s="1"/>
      <c r="H48" s="1"/>
      <c r="I48" s="1"/>
      <c r="J48" s="2">
        <v>0</v>
      </c>
      <c r="K48" s="2">
        <v>0</v>
      </c>
      <c r="L48" s="2">
        <f t="shared" si="4"/>
        <v>0</v>
      </c>
      <c r="M48" s="15">
        <f t="shared" si="5"/>
        <v>0</v>
      </c>
    </row>
    <row r="49" spans="1:13" x14ac:dyDescent="0.25">
      <c r="A49" s="1"/>
      <c r="B49" s="1"/>
      <c r="C49" s="1"/>
      <c r="D49" s="1"/>
      <c r="E49" s="1"/>
      <c r="F49" s="1" t="s">
        <v>139</v>
      </c>
      <c r="G49" s="1"/>
      <c r="H49" s="1"/>
      <c r="I49" s="1"/>
      <c r="J49" s="2">
        <v>0</v>
      </c>
      <c r="K49" s="2">
        <v>600</v>
      </c>
      <c r="L49" s="2">
        <f t="shared" si="4"/>
        <v>-600</v>
      </c>
      <c r="M49" s="15">
        <f t="shared" si="5"/>
        <v>0</v>
      </c>
    </row>
    <row r="50" spans="1:13" x14ac:dyDescent="0.25">
      <c r="A50" s="1"/>
      <c r="B50" s="1"/>
      <c r="C50" s="1"/>
      <c r="D50" s="1"/>
      <c r="E50" s="1"/>
      <c r="F50" s="1" t="s">
        <v>140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141</v>
      </c>
      <c r="H51" s="1"/>
      <c r="I51" s="1"/>
      <c r="J51" s="2">
        <v>6873.9</v>
      </c>
      <c r="K51" s="2">
        <v>940.8</v>
      </c>
      <c r="L51" s="2">
        <f>ROUND((J51-K51),5)</f>
        <v>5933.1</v>
      </c>
      <c r="M51" s="15">
        <f>ROUND(IF(K51=0, IF(J51=0, 0, 1), J51/K51),5)</f>
        <v>7.3064400000000003</v>
      </c>
    </row>
    <row r="52" spans="1:13" x14ac:dyDescent="0.25">
      <c r="A52" s="1"/>
      <c r="B52" s="1"/>
      <c r="C52" s="1"/>
      <c r="D52" s="1"/>
      <c r="E52" s="1"/>
      <c r="F52" s="1"/>
      <c r="G52" s="1" t="s">
        <v>142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143</v>
      </c>
      <c r="H53" s="1"/>
      <c r="I53" s="1"/>
      <c r="J53" s="4">
        <v>2.39</v>
      </c>
      <c r="K53" s="4">
        <v>0</v>
      </c>
      <c r="L53" s="4">
        <f>ROUND((J53-K53),5)</f>
        <v>2.39</v>
      </c>
      <c r="M53" s="18">
        <f>ROUND(IF(K53=0, IF(J53=0, 0, 1), J53/K53),5)</f>
        <v>1</v>
      </c>
    </row>
    <row r="54" spans="1:13" x14ac:dyDescent="0.25">
      <c r="A54" s="1"/>
      <c r="B54" s="1"/>
      <c r="C54" s="1"/>
      <c r="D54" s="1"/>
      <c r="E54" s="1"/>
      <c r="F54" s="1" t="s">
        <v>144</v>
      </c>
      <c r="G54" s="1"/>
      <c r="H54" s="1"/>
      <c r="I54" s="1"/>
      <c r="J54" s="2">
        <f>ROUND(SUM(J50:J53),5)</f>
        <v>6876.29</v>
      </c>
      <c r="K54" s="2">
        <f>ROUND(SUM(K50:K53),5)</f>
        <v>940.8</v>
      </c>
      <c r="L54" s="2">
        <f>ROUND((J54-K54),5)</f>
        <v>5935.49</v>
      </c>
      <c r="M54" s="15">
        <f>ROUND(IF(K54=0, IF(J54=0, 0, 1), J54/K54),5)</f>
        <v>7.30898</v>
      </c>
    </row>
    <row r="55" spans="1:13" x14ac:dyDescent="0.25">
      <c r="A55" s="1"/>
      <c r="B55" s="1"/>
      <c r="C55" s="1"/>
      <c r="D55" s="1"/>
      <c r="E55" s="1"/>
      <c r="F55" s="1" t="s">
        <v>145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146</v>
      </c>
      <c r="H56" s="1"/>
      <c r="I56" s="1"/>
      <c r="J56" s="2">
        <v>0</v>
      </c>
      <c r="K56" s="2">
        <v>0</v>
      </c>
      <c r="L56" s="2">
        <f t="shared" ref="L56:L62" si="6">ROUND((J56-K56),5)</f>
        <v>0</v>
      </c>
      <c r="M56" s="15">
        <f t="shared" ref="M56:M62" si="7"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147</v>
      </c>
      <c r="H57" s="1"/>
      <c r="I57" s="1"/>
      <c r="J57" s="2">
        <v>0</v>
      </c>
      <c r="K57" s="2">
        <v>2000</v>
      </c>
      <c r="L57" s="2">
        <f t="shared" si="6"/>
        <v>-2000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148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149</v>
      </c>
      <c r="H59" s="1"/>
      <c r="I59" s="1"/>
      <c r="J59" s="2">
        <v>0</v>
      </c>
      <c r="K59" s="2">
        <v>28101.7</v>
      </c>
      <c r="L59" s="2">
        <f t="shared" si="6"/>
        <v>-28101.7</v>
      </c>
      <c r="M59" s="15">
        <f t="shared" si="7"/>
        <v>0</v>
      </c>
    </row>
    <row r="60" spans="1:13" x14ac:dyDescent="0.25">
      <c r="A60" s="1"/>
      <c r="B60" s="1"/>
      <c r="C60" s="1"/>
      <c r="D60" s="1"/>
      <c r="E60" s="1"/>
      <c r="F60" s="1"/>
      <c r="G60" s="1" t="s">
        <v>150</v>
      </c>
      <c r="H60" s="1"/>
      <c r="I60" s="1"/>
      <c r="J60" s="2">
        <v>2462</v>
      </c>
      <c r="K60" s="2">
        <v>7437.68</v>
      </c>
      <c r="L60" s="2">
        <f t="shared" si="6"/>
        <v>-4975.68</v>
      </c>
      <c r="M60" s="15">
        <f t="shared" si="7"/>
        <v>0.33101999999999998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151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 x14ac:dyDescent="0.25">
      <c r="A62" s="1"/>
      <c r="B62" s="1"/>
      <c r="C62" s="1"/>
      <c r="D62" s="1"/>
      <c r="E62" s="1"/>
      <c r="F62" s="1" t="s">
        <v>152</v>
      </c>
      <c r="G62" s="1"/>
      <c r="H62" s="1"/>
      <c r="I62" s="1"/>
      <c r="J62" s="2">
        <f>ROUND(SUM(J55:J61),5)</f>
        <v>2462</v>
      </c>
      <c r="K62" s="2">
        <f>ROUND(SUM(K55:K61),5)</f>
        <v>37539.379999999997</v>
      </c>
      <c r="L62" s="2">
        <f t="shared" si="6"/>
        <v>-35077.379999999997</v>
      </c>
      <c r="M62" s="15">
        <f t="shared" si="7"/>
        <v>6.5579999999999999E-2</v>
      </c>
    </row>
    <row r="63" spans="1:13" x14ac:dyDescent="0.25">
      <c r="A63" s="1"/>
      <c r="B63" s="1"/>
      <c r="C63" s="1"/>
      <c r="D63" s="1"/>
      <c r="E63" s="1"/>
      <c r="F63" s="1" t="s">
        <v>153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154</v>
      </c>
      <c r="H64" s="1"/>
      <c r="I64" s="1"/>
      <c r="J64" s="2">
        <v>129.99</v>
      </c>
      <c r="K64" s="2">
        <v>0</v>
      </c>
      <c r="L64" s="2">
        <f t="shared" ref="L64:L71" si="8">ROUND((J64-K64),5)</f>
        <v>129.99</v>
      </c>
      <c r="M64" s="15">
        <f t="shared" ref="M64:M71" si="9"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155</v>
      </c>
      <c r="H65" s="1"/>
      <c r="I65" s="1"/>
      <c r="J65" s="2">
        <v>0</v>
      </c>
      <c r="K65" s="2">
        <v>0</v>
      </c>
      <c r="L65" s="2">
        <f t="shared" si="8"/>
        <v>0</v>
      </c>
      <c r="M65" s="15">
        <f t="shared" si="9"/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156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157</v>
      </c>
      <c r="H67" s="1"/>
      <c r="I67" s="1"/>
      <c r="J67" s="2">
        <v>239.4</v>
      </c>
      <c r="K67" s="2">
        <v>0</v>
      </c>
      <c r="L67" s="2">
        <f t="shared" si="8"/>
        <v>239.4</v>
      </c>
      <c r="M67" s="15">
        <f t="shared" si="9"/>
        <v>1</v>
      </c>
    </row>
    <row r="68" spans="1:13" x14ac:dyDescent="0.25">
      <c r="A68" s="1"/>
      <c r="B68" s="1"/>
      <c r="C68" s="1"/>
      <c r="D68" s="1"/>
      <c r="E68" s="1"/>
      <c r="F68" s="1"/>
      <c r="G68" s="1" t="s">
        <v>158</v>
      </c>
      <c r="H68" s="1"/>
      <c r="I68" s="1"/>
      <c r="J68" s="2">
        <v>0</v>
      </c>
      <c r="K68" s="2">
        <v>126</v>
      </c>
      <c r="L68" s="2">
        <f t="shared" si="8"/>
        <v>-126</v>
      </c>
      <c r="M68" s="15">
        <f t="shared" si="9"/>
        <v>0</v>
      </c>
    </row>
    <row r="69" spans="1:13" x14ac:dyDescent="0.25">
      <c r="A69" s="1"/>
      <c r="B69" s="1"/>
      <c r="C69" s="1"/>
      <c r="D69" s="1"/>
      <c r="E69" s="1"/>
      <c r="F69" s="1"/>
      <c r="G69" s="1" t="s">
        <v>159</v>
      </c>
      <c r="H69" s="1"/>
      <c r="I69" s="1"/>
      <c r="J69" s="2">
        <v>50</v>
      </c>
      <c r="K69" s="2">
        <v>50</v>
      </c>
      <c r="L69" s="2">
        <f t="shared" si="8"/>
        <v>0</v>
      </c>
      <c r="M69" s="15">
        <f t="shared" si="9"/>
        <v>1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160</v>
      </c>
      <c r="H70" s="1"/>
      <c r="I70" s="1"/>
      <c r="J70" s="4">
        <v>894.42</v>
      </c>
      <c r="K70" s="4">
        <v>318.27</v>
      </c>
      <c r="L70" s="4">
        <f t="shared" si="8"/>
        <v>576.15</v>
      </c>
      <c r="M70" s="18">
        <f t="shared" si="9"/>
        <v>2.81026</v>
      </c>
    </row>
    <row r="71" spans="1:13" x14ac:dyDescent="0.25">
      <c r="A71" s="1"/>
      <c r="B71" s="1"/>
      <c r="C71" s="1"/>
      <c r="D71" s="1"/>
      <c r="E71" s="1"/>
      <c r="F71" s="1" t="s">
        <v>161</v>
      </c>
      <c r="G71" s="1"/>
      <c r="H71" s="1"/>
      <c r="I71" s="1"/>
      <c r="J71" s="2">
        <f>ROUND(SUM(J63:J70),5)</f>
        <v>1313.81</v>
      </c>
      <c r="K71" s="2">
        <f>ROUND(SUM(K63:K70),5)</f>
        <v>494.27</v>
      </c>
      <c r="L71" s="2">
        <f t="shared" si="8"/>
        <v>819.54</v>
      </c>
      <c r="M71" s="15">
        <f t="shared" si="9"/>
        <v>2.65808</v>
      </c>
    </row>
    <row r="72" spans="1:13" x14ac:dyDescent="0.25">
      <c r="A72" s="1"/>
      <c r="B72" s="1"/>
      <c r="C72" s="1"/>
      <c r="D72" s="1"/>
      <c r="E72" s="1"/>
      <c r="F72" s="1" t="s">
        <v>162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163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164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165</v>
      </c>
      <c r="I75" s="1"/>
      <c r="J75" s="2">
        <v>0</v>
      </c>
      <c r="K75" s="2">
        <v>1250</v>
      </c>
      <c r="L75" s="2">
        <f>ROUND((J75-K75),5)</f>
        <v>-1250</v>
      </c>
      <c r="M75" s="15">
        <f>ROUND(IF(K75=0, IF(J75=0, 0, 1), J75/K75),5)</f>
        <v>0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166</v>
      </c>
      <c r="I76" s="1"/>
      <c r="J76" s="2">
        <v>4869.8</v>
      </c>
      <c r="K76" s="2">
        <v>2363.9</v>
      </c>
      <c r="L76" s="2">
        <f>ROUND((J76-K76),5)</f>
        <v>2505.9</v>
      </c>
      <c r="M76" s="15">
        <f>ROUND(IF(K76=0, IF(J76=0, 0, 1), J76/K76),5)</f>
        <v>2.0600700000000001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167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168</v>
      </c>
      <c r="J78" s="2">
        <v>12630.12</v>
      </c>
      <c r="K78" s="2">
        <v>12630.13</v>
      </c>
      <c r="L78" s="2">
        <f t="shared" ref="L78:L95" si="10">ROUND((J78-K78),5)</f>
        <v>-0.01</v>
      </c>
      <c r="M78" s="15">
        <f t="shared" ref="M78:M95" si="11">ROUND(IF(K78=0, IF(J78=0, 0, 1), J78/K78),5)</f>
        <v>1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169</v>
      </c>
      <c r="J79" s="2">
        <v>1326.16</v>
      </c>
      <c r="K79" s="2">
        <v>1326.17</v>
      </c>
      <c r="L79" s="2">
        <f t="shared" si="10"/>
        <v>-0.01</v>
      </c>
      <c r="M79" s="15">
        <f t="shared" si="11"/>
        <v>0.99999000000000005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170</v>
      </c>
      <c r="J80" s="2">
        <v>479.94</v>
      </c>
      <c r="K80" s="2">
        <v>479.95</v>
      </c>
      <c r="L80" s="2">
        <f t="shared" si="10"/>
        <v>-0.01</v>
      </c>
      <c r="M80" s="15">
        <f t="shared" si="11"/>
        <v>0.99997999999999998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171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172</v>
      </c>
      <c r="J82" s="2">
        <v>946</v>
      </c>
      <c r="K82" s="2">
        <v>946</v>
      </c>
      <c r="L82" s="2">
        <f t="shared" si="10"/>
        <v>0</v>
      </c>
      <c r="M82" s="15">
        <f t="shared" si="11"/>
        <v>1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173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174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175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176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177</v>
      </c>
      <c r="I87" s="1"/>
      <c r="J87" s="2">
        <f>ROUND(SUM(J77:J86),5)</f>
        <v>15382.22</v>
      </c>
      <c r="K87" s="2">
        <f>ROUND(SUM(K77:K86),5)</f>
        <v>15382.25</v>
      </c>
      <c r="L87" s="2">
        <f t="shared" si="10"/>
        <v>-0.03</v>
      </c>
      <c r="M87" s="15">
        <f t="shared" si="11"/>
        <v>1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178</v>
      </c>
      <c r="I88" s="1"/>
      <c r="J88" s="2">
        <v>32485.759999999998</v>
      </c>
      <c r="K88" s="2">
        <v>34083.99</v>
      </c>
      <c r="L88" s="2">
        <f t="shared" si="10"/>
        <v>-1598.23</v>
      </c>
      <c r="M88" s="15">
        <f t="shared" si="11"/>
        <v>0.95311000000000001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179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180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181</v>
      </c>
      <c r="I91" s="1"/>
      <c r="J91" s="2">
        <v>7635.6</v>
      </c>
      <c r="K91" s="2">
        <v>7352.67</v>
      </c>
      <c r="L91" s="2">
        <f t="shared" si="10"/>
        <v>282.93</v>
      </c>
      <c r="M91" s="15">
        <f t="shared" si="11"/>
        <v>1.0384800000000001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182</v>
      </c>
      <c r="I92" s="1"/>
      <c r="J92" s="2">
        <v>14493.27</v>
      </c>
      <c r="K92" s="2">
        <v>3906.25</v>
      </c>
      <c r="L92" s="2">
        <f t="shared" si="10"/>
        <v>10587.02</v>
      </c>
      <c r="M92" s="15">
        <f t="shared" si="11"/>
        <v>3.71028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183</v>
      </c>
      <c r="I93" s="1"/>
      <c r="J93" s="2">
        <v>10091.09</v>
      </c>
      <c r="K93" s="2">
        <v>7583.5</v>
      </c>
      <c r="L93" s="2">
        <f t="shared" si="10"/>
        <v>2507.59</v>
      </c>
      <c r="M93" s="15">
        <f t="shared" si="11"/>
        <v>1.33066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184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185</v>
      </c>
      <c r="H95" s="1"/>
      <c r="I95" s="1"/>
      <c r="J95" s="2">
        <f>ROUND(SUM(J73:J76)+SUM(J87:J94),5)</f>
        <v>84957.74</v>
      </c>
      <c r="K95" s="2">
        <f>ROUND(SUM(K73:K76)+SUM(K87:K94),5)</f>
        <v>71922.559999999998</v>
      </c>
      <c r="L95" s="2">
        <f t="shared" si="10"/>
        <v>13035.18</v>
      </c>
      <c r="M95" s="15">
        <f t="shared" si="11"/>
        <v>1.1812400000000001</v>
      </c>
    </row>
    <row r="96" spans="1:13" x14ac:dyDescent="0.25">
      <c r="A96" s="1"/>
      <c r="B96" s="1"/>
      <c r="C96" s="1"/>
      <c r="D96" s="1"/>
      <c r="E96" s="1"/>
      <c r="F96" s="1"/>
      <c r="G96" s="1" t="s">
        <v>186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187</v>
      </c>
      <c r="I97" s="1"/>
      <c r="J97" s="2">
        <v>42.42</v>
      </c>
      <c r="K97" s="2">
        <v>42.5</v>
      </c>
      <c r="L97" s="2">
        <f t="shared" ref="L97:L104" si="12">ROUND((J97-K97),5)</f>
        <v>-0.08</v>
      </c>
      <c r="M97" s="15">
        <f t="shared" ref="M97:M104" si="13">ROUND(IF(K97=0, IF(J97=0, 0, 1), J97/K97),5)</f>
        <v>0.99812000000000001</v>
      </c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188</v>
      </c>
      <c r="I98" s="1"/>
      <c r="J98" s="2">
        <v>5046.37</v>
      </c>
      <c r="K98" s="2">
        <v>4753.37</v>
      </c>
      <c r="L98" s="2">
        <f t="shared" si="12"/>
        <v>293</v>
      </c>
      <c r="M98" s="15">
        <f t="shared" si="13"/>
        <v>1.0616399999999999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189</v>
      </c>
      <c r="I99" s="1"/>
      <c r="J99" s="2">
        <v>1536.15</v>
      </c>
      <c r="K99" s="2">
        <v>1862.76</v>
      </c>
      <c r="L99" s="2">
        <f t="shared" si="12"/>
        <v>-326.61</v>
      </c>
      <c r="M99" s="15">
        <f t="shared" si="13"/>
        <v>0.82465999999999995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190</v>
      </c>
      <c r="I100" s="1"/>
      <c r="J100" s="2">
        <v>6465.5</v>
      </c>
      <c r="K100" s="2">
        <v>5907.5</v>
      </c>
      <c r="L100" s="2">
        <f t="shared" si="12"/>
        <v>558</v>
      </c>
      <c r="M100" s="15">
        <f t="shared" si="13"/>
        <v>1.09446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191</v>
      </c>
      <c r="I101" s="1"/>
      <c r="J101" s="2">
        <v>0</v>
      </c>
      <c r="K101" s="2">
        <v>416.67</v>
      </c>
      <c r="L101" s="2">
        <f t="shared" si="12"/>
        <v>-416.67</v>
      </c>
      <c r="M101" s="15">
        <f t="shared" si="13"/>
        <v>0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192</v>
      </c>
      <c r="I102" s="1"/>
      <c r="J102" s="2">
        <v>93.17</v>
      </c>
      <c r="K102" s="2">
        <v>63.6</v>
      </c>
      <c r="L102" s="2">
        <f t="shared" si="12"/>
        <v>29.57</v>
      </c>
      <c r="M102" s="15">
        <f t="shared" si="13"/>
        <v>1.4649399999999999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193</v>
      </c>
      <c r="I103" s="1"/>
      <c r="J103" s="4">
        <v>0</v>
      </c>
      <c r="K103" s="4">
        <v>0</v>
      </c>
      <c r="L103" s="4">
        <f t="shared" si="12"/>
        <v>0</v>
      </c>
      <c r="M103" s="18">
        <f t="shared" si="13"/>
        <v>0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194</v>
      </c>
      <c r="H104" s="1"/>
      <c r="I104" s="1"/>
      <c r="J104" s="2">
        <f>ROUND(SUM(J96:J103),5)</f>
        <v>13183.61</v>
      </c>
      <c r="K104" s="2">
        <f>ROUND(SUM(K96:K103),5)</f>
        <v>13046.4</v>
      </c>
      <c r="L104" s="2">
        <f t="shared" si="12"/>
        <v>137.21</v>
      </c>
      <c r="M104" s="15">
        <f t="shared" si="13"/>
        <v>1.0105200000000001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195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196</v>
      </c>
      <c r="I106" s="1"/>
      <c r="J106" s="2">
        <v>1011.97</v>
      </c>
      <c r="K106" s="2">
        <v>97.5</v>
      </c>
      <c r="L106" s="2">
        <f t="shared" ref="L106:L112" si="14">ROUND((J106-K106),5)</f>
        <v>914.47</v>
      </c>
      <c r="M106" s="15">
        <f t="shared" ref="M106:M112" si="15">ROUND(IF(K106=0, IF(J106=0, 0, 1), J106/K106),5)</f>
        <v>10.37918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197</v>
      </c>
      <c r="I107" s="1"/>
      <c r="J107" s="2">
        <v>1142.71</v>
      </c>
      <c r="K107" s="2">
        <v>868.68</v>
      </c>
      <c r="L107" s="2">
        <f t="shared" si="14"/>
        <v>274.02999999999997</v>
      </c>
      <c r="M107" s="15">
        <f t="shared" si="15"/>
        <v>1.3154600000000001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198</v>
      </c>
      <c r="I108" s="1"/>
      <c r="J108" s="2">
        <v>152.93</v>
      </c>
      <c r="K108" s="2">
        <v>114.46</v>
      </c>
      <c r="L108" s="2">
        <f t="shared" si="14"/>
        <v>38.47</v>
      </c>
      <c r="M108" s="15">
        <f t="shared" si="15"/>
        <v>1.3361000000000001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/>
      <c r="H109" s="1" t="s">
        <v>199</v>
      </c>
      <c r="I109" s="1"/>
      <c r="J109" s="4">
        <v>0</v>
      </c>
      <c r="K109" s="4">
        <v>0</v>
      </c>
      <c r="L109" s="4">
        <f t="shared" si="14"/>
        <v>0</v>
      </c>
      <c r="M109" s="18">
        <f t="shared" si="15"/>
        <v>0</v>
      </c>
    </row>
    <row r="110" spans="1:13" x14ac:dyDescent="0.25">
      <c r="A110" s="1"/>
      <c r="B110" s="1"/>
      <c r="C110" s="1"/>
      <c r="D110" s="1"/>
      <c r="E110" s="1"/>
      <c r="F110" s="1"/>
      <c r="G110" s="1" t="s">
        <v>200</v>
      </c>
      <c r="H110" s="1"/>
      <c r="I110" s="1"/>
      <c r="J110" s="2">
        <f>ROUND(SUM(J105:J109),5)</f>
        <v>2307.61</v>
      </c>
      <c r="K110" s="2">
        <f>ROUND(SUM(K105:K109),5)</f>
        <v>1080.6400000000001</v>
      </c>
      <c r="L110" s="2">
        <f t="shared" si="14"/>
        <v>1226.97</v>
      </c>
      <c r="M110" s="15">
        <f t="shared" si="15"/>
        <v>2.1354099999999998</v>
      </c>
    </row>
    <row r="111" spans="1:13" ht="15.75" thickBot="1" x14ac:dyDescent="0.3">
      <c r="A111" s="1"/>
      <c r="B111" s="1"/>
      <c r="C111" s="1"/>
      <c r="D111" s="1"/>
      <c r="E111" s="1"/>
      <c r="F111" s="1"/>
      <c r="G111" s="1" t="s">
        <v>201</v>
      </c>
      <c r="H111" s="1"/>
      <c r="I111" s="1"/>
      <c r="J111" s="4">
        <v>0</v>
      </c>
      <c r="K111" s="4">
        <v>0</v>
      </c>
      <c r="L111" s="4">
        <f t="shared" si="14"/>
        <v>0</v>
      </c>
      <c r="M111" s="18">
        <f t="shared" si="15"/>
        <v>0</v>
      </c>
    </row>
    <row r="112" spans="1:13" x14ac:dyDescent="0.25">
      <c r="A112" s="1"/>
      <c r="B112" s="1"/>
      <c r="C112" s="1"/>
      <c r="D112" s="1"/>
      <c r="E112" s="1"/>
      <c r="F112" s="1" t="s">
        <v>202</v>
      </c>
      <c r="G112" s="1"/>
      <c r="H112" s="1"/>
      <c r="I112" s="1"/>
      <c r="J112" s="2">
        <f>ROUND(J72+J95+J104+SUM(J110:J111),5)</f>
        <v>100448.96000000001</v>
      </c>
      <c r="K112" s="2">
        <f>ROUND(K72+K95+K104+SUM(K110:K111),5)</f>
        <v>86049.600000000006</v>
      </c>
      <c r="L112" s="2">
        <f t="shared" si="14"/>
        <v>14399.36</v>
      </c>
      <c r="M112" s="15">
        <f t="shared" si="15"/>
        <v>1.16734</v>
      </c>
    </row>
    <row r="113" spans="1:13" x14ac:dyDescent="0.25">
      <c r="A113" s="1"/>
      <c r="B113" s="1"/>
      <c r="C113" s="1"/>
      <c r="D113" s="1"/>
      <c r="E113" s="1"/>
      <c r="F113" s="1" t="s">
        <v>203</v>
      </c>
      <c r="G113" s="1"/>
      <c r="H113" s="1"/>
      <c r="I113" s="1"/>
      <c r="J113" s="2"/>
      <c r="K113" s="2"/>
      <c r="L113" s="2"/>
      <c r="M113" s="15"/>
    </row>
    <row r="114" spans="1:13" x14ac:dyDescent="0.25">
      <c r="A114" s="1"/>
      <c r="B114" s="1"/>
      <c r="C114" s="1"/>
      <c r="D114" s="1"/>
      <c r="E114" s="1"/>
      <c r="F114" s="1"/>
      <c r="G114" s="1" t="s">
        <v>204</v>
      </c>
      <c r="H114" s="1"/>
      <c r="I114" s="1"/>
      <c r="J114" s="2">
        <v>0</v>
      </c>
      <c r="K114" s="2">
        <v>403.1</v>
      </c>
      <c r="L114" s="2">
        <f t="shared" ref="L114:L119" si="16">ROUND((J114-K114),5)</f>
        <v>-403.1</v>
      </c>
      <c r="M114" s="15">
        <f t="shared" ref="M114:M119" si="17">ROUND(IF(K114=0, IF(J114=0, 0, 1), J114/K114),5)</f>
        <v>0</v>
      </c>
    </row>
    <row r="115" spans="1:13" x14ac:dyDescent="0.25">
      <c r="A115" s="1"/>
      <c r="B115" s="1"/>
      <c r="C115" s="1"/>
      <c r="D115" s="1"/>
      <c r="E115" s="1"/>
      <c r="F115" s="1"/>
      <c r="G115" s="1" t="s">
        <v>205</v>
      </c>
      <c r="H115" s="1"/>
      <c r="I115" s="1"/>
      <c r="J115" s="2">
        <v>1960</v>
      </c>
      <c r="K115" s="2">
        <v>2276.67</v>
      </c>
      <c r="L115" s="2">
        <f t="shared" si="16"/>
        <v>-316.67</v>
      </c>
      <c r="M115" s="15">
        <f t="shared" si="17"/>
        <v>0.86090999999999995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206</v>
      </c>
      <c r="H116" s="1"/>
      <c r="I116" s="1"/>
      <c r="J116" s="2">
        <v>0</v>
      </c>
      <c r="K116" s="2">
        <v>0</v>
      </c>
      <c r="L116" s="2">
        <f t="shared" si="16"/>
        <v>0</v>
      </c>
      <c r="M116" s="15">
        <f t="shared" si="17"/>
        <v>0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207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ht="15.75" thickBot="1" x14ac:dyDescent="0.3">
      <c r="A118" s="1"/>
      <c r="B118" s="1"/>
      <c r="C118" s="1"/>
      <c r="D118" s="1"/>
      <c r="E118" s="1"/>
      <c r="F118" s="1"/>
      <c r="G118" s="1" t="s">
        <v>208</v>
      </c>
      <c r="H118" s="1"/>
      <c r="I118" s="1"/>
      <c r="J118" s="4">
        <v>0</v>
      </c>
      <c r="K118" s="4">
        <v>0</v>
      </c>
      <c r="L118" s="4">
        <f t="shared" si="16"/>
        <v>0</v>
      </c>
      <c r="M118" s="18">
        <f t="shared" si="17"/>
        <v>0</v>
      </c>
    </row>
    <row r="119" spans="1:13" x14ac:dyDescent="0.25">
      <c r="A119" s="1"/>
      <c r="B119" s="1"/>
      <c r="C119" s="1"/>
      <c r="D119" s="1"/>
      <c r="E119" s="1"/>
      <c r="F119" s="1" t="s">
        <v>209</v>
      </c>
      <c r="G119" s="1"/>
      <c r="H119" s="1"/>
      <c r="I119" s="1"/>
      <c r="J119" s="2">
        <f>ROUND(SUM(J113:J118),5)</f>
        <v>1960</v>
      </c>
      <c r="K119" s="2">
        <f>ROUND(SUM(K113:K118),5)</f>
        <v>2679.77</v>
      </c>
      <c r="L119" s="2">
        <f t="shared" si="16"/>
        <v>-719.77</v>
      </c>
      <c r="M119" s="15">
        <f t="shared" si="17"/>
        <v>0.73141</v>
      </c>
    </row>
    <row r="120" spans="1:13" x14ac:dyDescent="0.25">
      <c r="A120" s="1"/>
      <c r="B120" s="1"/>
      <c r="C120" s="1"/>
      <c r="D120" s="1"/>
      <c r="E120" s="1"/>
      <c r="F120" s="1" t="s">
        <v>210</v>
      </c>
      <c r="G120" s="1"/>
      <c r="H120" s="1"/>
      <c r="I120" s="1"/>
      <c r="J120" s="2"/>
      <c r="K120" s="2"/>
      <c r="L120" s="2"/>
      <c r="M120" s="15"/>
    </row>
    <row r="121" spans="1:13" x14ac:dyDescent="0.25">
      <c r="A121" s="1"/>
      <c r="B121" s="1"/>
      <c r="C121" s="1"/>
      <c r="D121" s="1"/>
      <c r="E121" s="1"/>
      <c r="F121" s="1"/>
      <c r="G121" s="1" t="s">
        <v>211</v>
      </c>
      <c r="H121" s="1"/>
      <c r="I121" s="1"/>
      <c r="J121" s="2">
        <v>1000</v>
      </c>
      <c r="K121" s="2">
        <v>500</v>
      </c>
      <c r="L121" s="2">
        <f>ROUND((J121-K121),5)</f>
        <v>500</v>
      </c>
      <c r="M121" s="15">
        <f>ROUND(IF(K121=0, IF(J121=0, 0, 1), J121/K121),5)</f>
        <v>2</v>
      </c>
    </row>
    <row r="122" spans="1:13" x14ac:dyDescent="0.25">
      <c r="A122" s="1"/>
      <c r="B122" s="1"/>
      <c r="C122" s="1"/>
      <c r="D122" s="1"/>
      <c r="E122" s="1"/>
      <c r="F122" s="1"/>
      <c r="G122" s="1" t="s">
        <v>212</v>
      </c>
      <c r="H122" s="1"/>
      <c r="I122" s="1"/>
      <c r="J122" s="2"/>
      <c r="K122" s="2"/>
      <c r="L122" s="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213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214</v>
      </c>
      <c r="J124" s="2">
        <v>161.15</v>
      </c>
      <c r="K124" s="2">
        <v>130.13999999999999</v>
      </c>
      <c r="L124" s="2">
        <f>ROUND((J124-K124),5)</f>
        <v>31.01</v>
      </c>
      <c r="M124" s="15">
        <f>ROUND(IF(K124=0, IF(J124=0, 0, 1), J124/K124),5)</f>
        <v>1.23828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215</v>
      </c>
      <c r="J125" s="4">
        <v>1794.42</v>
      </c>
      <c r="K125" s="4">
        <v>2601.13</v>
      </c>
      <c r="L125" s="4">
        <f>ROUND((J125-K125),5)</f>
        <v>-806.71</v>
      </c>
      <c r="M125" s="18">
        <f>ROUND(IF(K125=0, IF(J125=0, 0, 1), J125/K125),5)</f>
        <v>0.68986000000000003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216</v>
      </c>
      <c r="I126" s="1"/>
      <c r="J126" s="2">
        <f>ROUND(SUM(J123:J125),5)</f>
        <v>1955.57</v>
      </c>
      <c r="K126" s="2">
        <f>ROUND(SUM(K123:K125),5)</f>
        <v>2731.27</v>
      </c>
      <c r="L126" s="2">
        <f>ROUND((J126-K126),5)</f>
        <v>-775.7</v>
      </c>
      <c r="M126" s="15">
        <f>ROUND(IF(K126=0, IF(J126=0, 0, 1), J126/K126),5)</f>
        <v>0.71599000000000002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217</v>
      </c>
      <c r="I127" s="1"/>
      <c r="J127" s="2"/>
      <c r="K127" s="2"/>
      <c r="L127" s="2"/>
      <c r="M127" s="15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 t="s">
        <v>218</v>
      </c>
      <c r="J128" s="2">
        <v>0</v>
      </c>
      <c r="K128" s="2">
        <v>0</v>
      </c>
      <c r="L128" s="2">
        <f>ROUND((J128-K128),5)</f>
        <v>0</v>
      </c>
      <c r="M128" s="15">
        <f>ROUND(IF(K128=0, IF(J128=0, 0, 1), J128/K128),5)</f>
        <v>0</v>
      </c>
    </row>
    <row r="129" spans="1:13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 t="s">
        <v>219</v>
      </c>
      <c r="J129" s="4">
        <v>0</v>
      </c>
      <c r="K129" s="4">
        <v>0</v>
      </c>
      <c r="L129" s="4">
        <f>ROUND((J129-K129),5)</f>
        <v>0</v>
      </c>
      <c r="M129" s="18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220</v>
      </c>
      <c r="I130" s="1"/>
      <c r="J130" s="2">
        <f>ROUND(SUM(J127:J129),5)</f>
        <v>0</v>
      </c>
      <c r="K130" s="2">
        <f>ROUND(SUM(K127:K129),5)</f>
        <v>0</v>
      </c>
      <c r="L130" s="2">
        <f>ROUND((J130-K130),5)</f>
        <v>0</v>
      </c>
      <c r="M130" s="15">
        <f>ROUND(IF(K130=0, IF(J130=0, 0, 1), J130/K130),5)</f>
        <v>0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221</v>
      </c>
      <c r="I131" s="1"/>
      <c r="J131" s="2"/>
      <c r="K131" s="2"/>
      <c r="L131" s="2"/>
      <c r="M131" s="15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 t="s">
        <v>222</v>
      </c>
      <c r="J132" s="2">
        <v>0</v>
      </c>
      <c r="K132" s="2">
        <v>0</v>
      </c>
      <c r="L132" s="2">
        <f t="shared" ref="L132:L137" si="18">ROUND((J132-K132),5)</f>
        <v>0</v>
      </c>
      <c r="M132" s="15">
        <f t="shared" ref="M132:M137" si="19">ROUND(IF(K132=0, IF(J132=0, 0, 1), J132/K132),5)</f>
        <v>0</v>
      </c>
    </row>
    <row r="133" spans="1:13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 t="s">
        <v>223</v>
      </c>
      <c r="J133" s="4">
        <v>0</v>
      </c>
      <c r="K133" s="4">
        <v>0</v>
      </c>
      <c r="L133" s="4">
        <f t="shared" si="18"/>
        <v>0</v>
      </c>
      <c r="M133" s="18">
        <f t="shared" si="19"/>
        <v>0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224</v>
      </c>
      <c r="I134" s="1"/>
      <c r="J134" s="2">
        <f>ROUND(SUM(J131:J133),5)</f>
        <v>0</v>
      </c>
      <c r="K134" s="2">
        <f>ROUND(SUM(K131:K133),5)</f>
        <v>0</v>
      </c>
      <c r="L134" s="2">
        <f t="shared" si="18"/>
        <v>0</v>
      </c>
      <c r="M134" s="15">
        <f t="shared" si="19"/>
        <v>0</v>
      </c>
    </row>
    <row r="135" spans="1:13" ht="15.75" thickBot="1" x14ac:dyDescent="0.3">
      <c r="A135" s="1"/>
      <c r="B135" s="1"/>
      <c r="C135" s="1"/>
      <c r="D135" s="1"/>
      <c r="E135" s="1"/>
      <c r="F135" s="1"/>
      <c r="G135" s="1"/>
      <c r="H135" s="1" t="s">
        <v>225</v>
      </c>
      <c r="I135" s="1"/>
      <c r="J135" s="4">
        <v>0</v>
      </c>
      <c r="K135" s="4">
        <v>0</v>
      </c>
      <c r="L135" s="4">
        <f t="shared" si="18"/>
        <v>0</v>
      </c>
      <c r="M135" s="18">
        <f t="shared" si="19"/>
        <v>0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226</v>
      </c>
      <c r="H136" s="1"/>
      <c r="I136" s="1"/>
      <c r="J136" s="2">
        <f>ROUND(J122+J126+J130+SUM(J134:J135),5)</f>
        <v>1955.57</v>
      </c>
      <c r="K136" s="2">
        <f>ROUND(K122+K126+K130+SUM(K134:K135),5)</f>
        <v>2731.27</v>
      </c>
      <c r="L136" s="2">
        <f t="shared" si="18"/>
        <v>-775.7</v>
      </c>
      <c r="M136" s="15">
        <f t="shared" si="19"/>
        <v>0.71599000000000002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227</v>
      </c>
      <c r="H137" s="1"/>
      <c r="I137" s="1"/>
      <c r="J137" s="2">
        <v>1238.48</v>
      </c>
      <c r="K137" s="2">
        <v>0</v>
      </c>
      <c r="L137" s="2">
        <f t="shared" si="18"/>
        <v>1238.48</v>
      </c>
      <c r="M137" s="15">
        <f t="shared" si="19"/>
        <v>1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228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229</v>
      </c>
      <c r="I139" s="1"/>
      <c r="J139" s="2">
        <v>428.82</v>
      </c>
      <c r="K139" s="2">
        <v>235.83</v>
      </c>
      <c r="L139" s="2">
        <f t="shared" ref="L139:L145" si="20">ROUND((J139-K139),5)</f>
        <v>192.99</v>
      </c>
      <c r="M139" s="15">
        <f t="shared" ref="M139:M145" si="21">ROUND(IF(K139=0, IF(J139=0, 0, 1), J139/K139),5)</f>
        <v>1.8183400000000001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230</v>
      </c>
      <c r="I140" s="1"/>
      <c r="J140" s="2">
        <v>315.74</v>
      </c>
      <c r="K140" s="2">
        <v>121.58</v>
      </c>
      <c r="L140" s="2">
        <f t="shared" si="20"/>
        <v>194.16</v>
      </c>
      <c r="M140" s="15">
        <f t="shared" si="21"/>
        <v>2.5969699999999998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231</v>
      </c>
      <c r="I141" s="1"/>
      <c r="J141" s="2">
        <v>410.72</v>
      </c>
      <c r="K141" s="2">
        <v>366.29</v>
      </c>
      <c r="L141" s="2">
        <f t="shared" si="20"/>
        <v>44.43</v>
      </c>
      <c r="M141" s="15">
        <f t="shared" si="21"/>
        <v>1.1213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232</v>
      </c>
      <c r="I142" s="1"/>
      <c r="J142" s="2">
        <v>102.34</v>
      </c>
      <c r="K142" s="2">
        <v>187.32</v>
      </c>
      <c r="L142" s="2">
        <f t="shared" si="20"/>
        <v>-84.98</v>
      </c>
      <c r="M142" s="15">
        <f t="shared" si="21"/>
        <v>0.54634000000000005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233</v>
      </c>
      <c r="I143" s="1"/>
      <c r="J143" s="2">
        <v>102.34</v>
      </c>
      <c r="K143" s="2">
        <v>187.32</v>
      </c>
      <c r="L143" s="2">
        <f t="shared" si="20"/>
        <v>-84.98</v>
      </c>
      <c r="M143" s="15">
        <f t="shared" si="21"/>
        <v>0.54634000000000005</v>
      </c>
    </row>
    <row r="144" spans="1:13" ht="15.75" thickBot="1" x14ac:dyDescent="0.3">
      <c r="A144" s="1"/>
      <c r="B144" s="1"/>
      <c r="C144" s="1"/>
      <c r="D144" s="1"/>
      <c r="E144" s="1"/>
      <c r="F144" s="1"/>
      <c r="G144" s="1"/>
      <c r="H144" s="1" t="s">
        <v>234</v>
      </c>
      <c r="I144" s="1"/>
      <c r="J144" s="4">
        <v>0</v>
      </c>
      <c r="K144" s="4">
        <v>0</v>
      </c>
      <c r="L144" s="4">
        <f t="shared" si="20"/>
        <v>0</v>
      </c>
      <c r="M144" s="18">
        <f t="shared" si="21"/>
        <v>0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235</v>
      </c>
      <c r="H145" s="1"/>
      <c r="I145" s="1"/>
      <c r="J145" s="2">
        <f>ROUND(SUM(J138:J144),5)</f>
        <v>1359.96</v>
      </c>
      <c r="K145" s="2">
        <f>ROUND(SUM(K138:K144),5)</f>
        <v>1098.3399999999999</v>
      </c>
      <c r="L145" s="2">
        <f t="shared" si="20"/>
        <v>261.62</v>
      </c>
      <c r="M145" s="15">
        <f t="shared" si="21"/>
        <v>1.2382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236</v>
      </c>
      <c r="H146" s="1"/>
      <c r="I146" s="1"/>
      <c r="J146" s="2"/>
      <c r="K146" s="2"/>
      <c r="L146" s="2"/>
      <c r="M146" s="15"/>
    </row>
    <row r="147" spans="1:13" x14ac:dyDescent="0.25">
      <c r="A147" s="1"/>
      <c r="B147" s="1"/>
      <c r="C147" s="1"/>
      <c r="D147" s="1"/>
      <c r="E147" s="1"/>
      <c r="F147" s="1"/>
      <c r="G147" s="1"/>
      <c r="H147" s="1" t="s">
        <v>237</v>
      </c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 t="s">
        <v>238</v>
      </c>
      <c r="J148" s="2">
        <v>1201.1300000000001</v>
      </c>
      <c r="K148" s="2">
        <v>1163.78</v>
      </c>
      <c r="L148" s="2">
        <f t="shared" ref="L148:L161" si="22">ROUND((J148-K148),5)</f>
        <v>37.35</v>
      </c>
      <c r="M148" s="15">
        <f t="shared" ref="M148:M161" si="23">ROUND(IF(K148=0, IF(J148=0, 0, 1), J148/K148),5)</f>
        <v>1.03209</v>
      </c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239</v>
      </c>
      <c r="J149" s="2">
        <v>29.12</v>
      </c>
      <c r="K149" s="2">
        <v>107.42</v>
      </c>
      <c r="L149" s="2">
        <f t="shared" si="22"/>
        <v>-78.3</v>
      </c>
      <c r="M149" s="15">
        <f t="shared" si="23"/>
        <v>0.27109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240</v>
      </c>
      <c r="J150" s="2">
        <v>21.4</v>
      </c>
      <c r="K150" s="2">
        <v>86.53</v>
      </c>
      <c r="L150" s="2">
        <f t="shared" si="22"/>
        <v>-65.13</v>
      </c>
      <c r="M150" s="15">
        <f t="shared" si="23"/>
        <v>0.24731</v>
      </c>
    </row>
    <row r="151" spans="1:13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 t="s">
        <v>241</v>
      </c>
      <c r="J151" s="4">
        <v>0</v>
      </c>
      <c r="K151" s="4">
        <v>0</v>
      </c>
      <c r="L151" s="4">
        <f t="shared" si="22"/>
        <v>0</v>
      </c>
      <c r="M151" s="18">
        <f t="shared" si="23"/>
        <v>0</v>
      </c>
    </row>
    <row r="152" spans="1:13" x14ac:dyDescent="0.25">
      <c r="A152" s="1"/>
      <c r="B152" s="1"/>
      <c r="C152" s="1"/>
      <c r="D152" s="1"/>
      <c r="E152" s="1"/>
      <c r="F152" s="1"/>
      <c r="G152" s="1"/>
      <c r="H152" s="1" t="s">
        <v>242</v>
      </c>
      <c r="I152" s="1"/>
      <c r="J152" s="2">
        <f>ROUND(SUM(J147:J151),5)</f>
        <v>1251.6500000000001</v>
      </c>
      <c r="K152" s="2">
        <f>ROUND(SUM(K147:K151),5)</f>
        <v>1357.73</v>
      </c>
      <c r="L152" s="2">
        <f t="shared" si="22"/>
        <v>-106.08</v>
      </c>
      <c r="M152" s="15">
        <f t="shared" si="23"/>
        <v>0.92186999999999997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243</v>
      </c>
      <c r="I153" s="1"/>
      <c r="J153" s="2">
        <v>0</v>
      </c>
      <c r="K153" s="2">
        <v>172.78</v>
      </c>
      <c r="L153" s="2">
        <f t="shared" si="22"/>
        <v>-172.78</v>
      </c>
      <c r="M153" s="15">
        <f t="shared" si="23"/>
        <v>0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244</v>
      </c>
      <c r="I154" s="1"/>
      <c r="J154" s="2">
        <v>211.93</v>
      </c>
      <c r="K154" s="2">
        <v>183.33</v>
      </c>
      <c r="L154" s="2">
        <f t="shared" si="22"/>
        <v>28.6</v>
      </c>
      <c r="M154" s="15">
        <f t="shared" si="23"/>
        <v>1.1559999999999999</v>
      </c>
    </row>
    <row r="155" spans="1:13" ht="15.75" thickBot="1" x14ac:dyDescent="0.3">
      <c r="A155" s="1"/>
      <c r="B155" s="1"/>
      <c r="C155" s="1"/>
      <c r="D155" s="1"/>
      <c r="E155" s="1"/>
      <c r="F155" s="1"/>
      <c r="G155" s="1"/>
      <c r="H155" s="1" t="s">
        <v>245</v>
      </c>
      <c r="I155" s="1"/>
      <c r="J155" s="4">
        <v>0</v>
      </c>
      <c r="K155" s="4">
        <v>0</v>
      </c>
      <c r="L155" s="4">
        <f t="shared" si="22"/>
        <v>0</v>
      </c>
      <c r="M155" s="18">
        <f t="shared" si="23"/>
        <v>0</v>
      </c>
    </row>
    <row r="156" spans="1:13" x14ac:dyDescent="0.25">
      <c r="A156" s="1"/>
      <c r="B156" s="1"/>
      <c r="C156" s="1"/>
      <c r="D156" s="1"/>
      <c r="E156" s="1"/>
      <c r="F156" s="1"/>
      <c r="G156" s="1" t="s">
        <v>246</v>
      </c>
      <c r="H156" s="1"/>
      <c r="I156" s="1"/>
      <c r="J156" s="2">
        <f>ROUND(J146+SUM(J152:J155),5)</f>
        <v>1463.58</v>
      </c>
      <c r="K156" s="2">
        <f>ROUND(K146+SUM(K152:K155),5)</f>
        <v>1713.84</v>
      </c>
      <c r="L156" s="2">
        <f t="shared" si="22"/>
        <v>-250.26</v>
      </c>
      <c r="M156" s="15">
        <f t="shared" si="23"/>
        <v>0.85397999999999996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247</v>
      </c>
      <c r="H157" s="1"/>
      <c r="I157" s="1"/>
      <c r="J157" s="2">
        <v>183</v>
      </c>
      <c r="K157" s="2">
        <v>172.75</v>
      </c>
      <c r="L157" s="2">
        <f t="shared" si="22"/>
        <v>10.25</v>
      </c>
      <c r="M157" s="15">
        <f t="shared" si="23"/>
        <v>1.0593300000000001</v>
      </c>
    </row>
    <row r="158" spans="1:13" ht="15.75" thickBot="1" x14ac:dyDescent="0.3">
      <c r="A158" s="1"/>
      <c r="B158" s="1"/>
      <c r="C158" s="1"/>
      <c r="D158" s="1"/>
      <c r="E158" s="1"/>
      <c r="F158" s="1"/>
      <c r="G158" s="1" t="s">
        <v>248</v>
      </c>
      <c r="H158" s="1"/>
      <c r="I158" s="1"/>
      <c r="J158" s="4">
        <v>0</v>
      </c>
      <c r="K158" s="4">
        <v>0</v>
      </c>
      <c r="L158" s="4">
        <f t="shared" si="22"/>
        <v>0</v>
      </c>
      <c r="M158" s="18">
        <f t="shared" si="23"/>
        <v>0</v>
      </c>
    </row>
    <row r="159" spans="1:13" x14ac:dyDescent="0.25">
      <c r="A159" s="1"/>
      <c r="B159" s="1"/>
      <c r="C159" s="1"/>
      <c r="D159" s="1"/>
      <c r="E159" s="1"/>
      <c r="F159" s="1" t="s">
        <v>249</v>
      </c>
      <c r="G159" s="1"/>
      <c r="H159" s="1"/>
      <c r="I159" s="1"/>
      <c r="J159" s="2">
        <f>ROUND(SUM(J120:J121)+SUM(J136:J137)+J145+SUM(J156:J158),5)</f>
        <v>7200.59</v>
      </c>
      <c r="K159" s="2">
        <f>ROUND(SUM(K120:K121)+SUM(K136:K137)+K145+SUM(K156:K158),5)</f>
        <v>6216.2</v>
      </c>
      <c r="L159" s="2">
        <f t="shared" si="22"/>
        <v>984.39</v>
      </c>
      <c r="M159" s="15">
        <f t="shared" si="23"/>
        <v>1.1583600000000001</v>
      </c>
    </row>
    <row r="160" spans="1:13" ht="15.75" thickBot="1" x14ac:dyDescent="0.3">
      <c r="A160" s="1"/>
      <c r="B160" s="1"/>
      <c r="C160" s="1"/>
      <c r="D160" s="1"/>
      <c r="E160" s="1"/>
      <c r="F160" s="1" t="s">
        <v>250</v>
      </c>
      <c r="G160" s="1"/>
      <c r="H160" s="1"/>
      <c r="I160" s="1"/>
      <c r="J160" s="4">
        <v>0</v>
      </c>
      <c r="K160" s="4">
        <v>0</v>
      </c>
      <c r="L160" s="4">
        <f t="shared" si="22"/>
        <v>0</v>
      </c>
      <c r="M160" s="18">
        <f t="shared" si="23"/>
        <v>0</v>
      </c>
    </row>
    <row r="161" spans="1:13" x14ac:dyDescent="0.25">
      <c r="A161" s="1"/>
      <c r="B161" s="1"/>
      <c r="C161" s="1"/>
      <c r="D161" s="1"/>
      <c r="E161" s="1" t="s">
        <v>251</v>
      </c>
      <c r="F161" s="1"/>
      <c r="G161" s="1"/>
      <c r="H161" s="1"/>
      <c r="I161" s="1"/>
      <c r="J161" s="2">
        <f>ROUND(SUM(J43:J49)+J54+J62+J71+J112+J119+SUM(J159:J160),5)</f>
        <v>121261.92</v>
      </c>
      <c r="K161" s="2">
        <f>ROUND(SUM(K43:K49)+K54+K62+K71+K112+K119+SUM(K159:K160),5)</f>
        <v>135707.59</v>
      </c>
      <c r="L161" s="2">
        <f t="shared" si="22"/>
        <v>-14445.67</v>
      </c>
      <c r="M161" s="15">
        <f t="shared" si="23"/>
        <v>0.89354999999999996</v>
      </c>
    </row>
    <row r="162" spans="1:13" x14ac:dyDescent="0.25">
      <c r="A162" s="1"/>
      <c r="B162" s="1"/>
      <c r="C162" s="1"/>
      <c r="D162" s="1"/>
      <c r="E162" s="1" t="s">
        <v>252</v>
      </c>
      <c r="F162" s="1"/>
      <c r="G162" s="1"/>
      <c r="H162" s="1"/>
      <c r="I162" s="1"/>
      <c r="J162" s="2"/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253</v>
      </c>
      <c r="G163" s="1"/>
      <c r="H163" s="1"/>
      <c r="I163" s="1"/>
      <c r="J163" s="2">
        <v>7841.66</v>
      </c>
      <c r="K163" s="2">
        <v>0</v>
      </c>
      <c r="L163" s="2">
        <f>ROUND((J163-K163),5)</f>
        <v>7841.66</v>
      </c>
      <c r="M163" s="15">
        <f>ROUND(IF(K163=0, IF(J163=0, 0, 1), J163/K163),5)</f>
        <v>1</v>
      </c>
    </row>
    <row r="164" spans="1:13" x14ac:dyDescent="0.25">
      <c r="A164" s="1"/>
      <c r="B164" s="1"/>
      <c r="C164" s="1"/>
      <c r="D164" s="1"/>
      <c r="E164" s="1"/>
      <c r="F164" s="1" t="s">
        <v>254</v>
      </c>
      <c r="G164" s="1"/>
      <c r="H164" s="1"/>
      <c r="I164" s="1"/>
      <c r="J164" s="2">
        <v>0</v>
      </c>
      <c r="K164" s="2">
        <v>83.33</v>
      </c>
      <c r="L164" s="2">
        <f>ROUND((J164-K164),5)</f>
        <v>-83.33</v>
      </c>
      <c r="M164" s="15">
        <f>ROUND(IF(K164=0, IF(J164=0, 0, 1), J164/K164),5)</f>
        <v>0</v>
      </c>
    </row>
    <row r="165" spans="1:13" ht="15.75" thickBot="1" x14ac:dyDescent="0.3">
      <c r="A165" s="1"/>
      <c r="B165" s="1"/>
      <c r="C165" s="1"/>
      <c r="D165" s="1"/>
      <c r="E165" s="1"/>
      <c r="F165" s="1" t="s">
        <v>255</v>
      </c>
      <c r="G165" s="1"/>
      <c r="H165" s="1"/>
      <c r="I165" s="1"/>
      <c r="J165" s="4">
        <v>0</v>
      </c>
      <c r="K165" s="4">
        <v>0</v>
      </c>
      <c r="L165" s="4">
        <f>ROUND((J165-K165),5)</f>
        <v>0</v>
      </c>
      <c r="M165" s="18">
        <f>ROUND(IF(K165=0, IF(J165=0, 0, 1), J165/K165),5)</f>
        <v>0</v>
      </c>
    </row>
    <row r="166" spans="1:13" x14ac:dyDescent="0.25">
      <c r="A166" s="1"/>
      <c r="B166" s="1"/>
      <c r="C166" s="1"/>
      <c r="D166" s="1"/>
      <c r="E166" s="1" t="s">
        <v>256</v>
      </c>
      <c r="F166" s="1"/>
      <c r="G166" s="1"/>
      <c r="H166" s="1"/>
      <c r="I166" s="1"/>
      <c r="J166" s="2">
        <f>ROUND(SUM(J162:J165),5)</f>
        <v>7841.66</v>
      </c>
      <c r="K166" s="2">
        <f>ROUND(SUM(K162:K165),5)</f>
        <v>83.33</v>
      </c>
      <c r="L166" s="2">
        <f>ROUND((J166-K166),5)</f>
        <v>7758.33</v>
      </c>
      <c r="M166" s="15">
        <f>ROUND(IF(K166=0, IF(J166=0, 0, 1), J166/K166),5)</f>
        <v>94.103679999999997</v>
      </c>
    </row>
    <row r="167" spans="1:13" x14ac:dyDescent="0.25">
      <c r="A167" s="1"/>
      <c r="B167" s="1"/>
      <c r="C167" s="1"/>
      <c r="D167" s="1"/>
      <c r="E167" s="1" t="s">
        <v>257</v>
      </c>
      <c r="F167" s="1"/>
      <c r="G167" s="1"/>
      <c r="H167" s="1"/>
      <c r="I167" s="1"/>
      <c r="J167" s="2"/>
      <c r="K167" s="2"/>
      <c r="L167" s="2"/>
      <c r="M167" s="15"/>
    </row>
    <row r="168" spans="1:13" x14ac:dyDescent="0.25">
      <c r="A168" s="1"/>
      <c r="B168" s="1"/>
      <c r="C168" s="1"/>
      <c r="D168" s="1"/>
      <c r="E168" s="1"/>
      <c r="F168" s="1" t="s">
        <v>258</v>
      </c>
      <c r="G168" s="1"/>
      <c r="H168" s="1"/>
      <c r="I168" s="1"/>
      <c r="J168" s="2">
        <v>0</v>
      </c>
      <c r="K168" s="2">
        <v>0</v>
      </c>
      <c r="L168" s="2">
        <f t="shared" ref="L168:L174" si="24">ROUND((J168-K168),5)</f>
        <v>0</v>
      </c>
      <c r="M168" s="15">
        <f t="shared" ref="M168:M174" si="25">ROUND(IF(K168=0, IF(J168=0, 0, 1), J168/K168),5)</f>
        <v>0</v>
      </c>
    </row>
    <row r="169" spans="1:13" x14ac:dyDescent="0.25">
      <c r="A169" s="1"/>
      <c r="B169" s="1"/>
      <c r="C169" s="1"/>
      <c r="D169" s="1"/>
      <c r="E169" s="1"/>
      <c r="F169" s="1" t="s">
        <v>259</v>
      </c>
      <c r="G169" s="1"/>
      <c r="H169" s="1"/>
      <c r="I169" s="1"/>
      <c r="J169" s="2">
        <v>0</v>
      </c>
      <c r="K169" s="2">
        <v>1172.29</v>
      </c>
      <c r="L169" s="2">
        <f t="shared" si="24"/>
        <v>-1172.29</v>
      </c>
      <c r="M169" s="15">
        <f t="shared" si="25"/>
        <v>0</v>
      </c>
    </row>
    <row r="170" spans="1:13" x14ac:dyDescent="0.25">
      <c r="A170" s="1"/>
      <c r="B170" s="1"/>
      <c r="C170" s="1"/>
      <c r="D170" s="1"/>
      <c r="E170" s="1"/>
      <c r="F170" s="1" t="s">
        <v>260</v>
      </c>
      <c r="G170" s="1"/>
      <c r="H170" s="1"/>
      <c r="I170" s="1"/>
      <c r="J170" s="2">
        <v>185.01</v>
      </c>
      <c r="K170" s="2">
        <v>273.88</v>
      </c>
      <c r="L170" s="2">
        <f t="shared" si="24"/>
        <v>-88.87</v>
      </c>
      <c r="M170" s="15">
        <f t="shared" si="25"/>
        <v>0.67551000000000005</v>
      </c>
    </row>
    <row r="171" spans="1:13" x14ac:dyDescent="0.25">
      <c r="A171" s="1"/>
      <c r="B171" s="1"/>
      <c r="C171" s="1"/>
      <c r="D171" s="1"/>
      <c r="E171" s="1"/>
      <c r="F171" s="1" t="s">
        <v>261</v>
      </c>
      <c r="G171" s="1"/>
      <c r="H171" s="1"/>
      <c r="I171" s="1"/>
      <c r="J171" s="2">
        <v>0</v>
      </c>
      <c r="K171" s="2">
        <v>0</v>
      </c>
      <c r="L171" s="2">
        <f t="shared" si="24"/>
        <v>0</v>
      </c>
      <c r="M171" s="15">
        <f t="shared" si="25"/>
        <v>0</v>
      </c>
    </row>
    <row r="172" spans="1:13" x14ac:dyDescent="0.25">
      <c r="A172" s="1"/>
      <c r="B172" s="1"/>
      <c r="C172" s="1"/>
      <c r="D172" s="1"/>
      <c r="E172" s="1"/>
      <c r="F172" s="1" t="s">
        <v>262</v>
      </c>
      <c r="G172" s="1"/>
      <c r="H172" s="1"/>
      <c r="I172" s="1"/>
      <c r="J172" s="2">
        <v>0</v>
      </c>
      <c r="K172" s="2">
        <v>0</v>
      </c>
      <c r="L172" s="2">
        <f t="shared" si="24"/>
        <v>0</v>
      </c>
      <c r="M172" s="15">
        <f t="shared" si="25"/>
        <v>0</v>
      </c>
    </row>
    <row r="173" spans="1:13" ht="15.75" thickBot="1" x14ac:dyDescent="0.3">
      <c r="A173" s="1"/>
      <c r="B173" s="1"/>
      <c r="C173" s="1"/>
      <c r="D173" s="1"/>
      <c r="E173" s="1"/>
      <c r="F173" s="1" t="s">
        <v>263</v>
      </c>
      <c r="G173" s="1"/>
      <c r="H173" s="1"/>
      <c r="I173" s="1"/>
      <c r="J173" s="4">
        <v>0</v>
      </c>
      <c r="K173" s="4">
        <v>0</v>
      </c>
      <c r="L173" s="4">
        <f t="shared" si="24"/>
        <v>0</v>
      </c>
      <c r="M173" s="18">
        <f t="shared" si="25"/>
        <v>0</v>
      </c>
    </row>
    <row r="174" spans="1:13" x14ac:dyDescent="0.25">
      <c r="A174" s="1"/>
      <c r="B174" s="1"/>
      <c r="C174" s="1"/>
      <c r="D174" s="1"/>
      <c r="E174" s="1" t="s">
        <v>264</v>
      </c>
      <c r="F174" s="1"/>
      <c r="G174" s="1"/>
      <c r="H174" s="1"/>
      <c r="I174" s="1"/>
      <c r="J174" s="2">
        <f>ROUND(SUM(J167:J173),5)</f>
        <v>185.01</v>
      </c>
      <c r="K174" s="2">
        <f>ROUND(SUM(K167:K173),5)</f>
        <v>1446.17</v>
      </c>
      <c r="L174" s="2">
        <f t="shared" si="24"/>
        <v>-1261.1600000000001</v>
      </c>
      <c r="M174" s="15">
        <f t="shared" si="25"/>
        <v>0.12792999999999999</v>
      </c>
    </row>
    <row r="175" spans="1:13" x14ac:dyDescent="0.25">
      <c r="A175" s="1"/>
      <c r="B175" s="1"/>
      <c r="C175" s="1"/>
      <c r="D175" s="1"/>
      <c r="E175" s="1" t="s">
        <v>265</v>
      </c>
      <c r="F175" s="1"/>
      <c r="G175" s="1"/>
      <c r="H175" s="1"/>
      <c r="I175" s="1"/>
      <c r="J175" s="2"/>
      <c r="K175" s="2"/>
      <c r="L175" s="2"/>
      <c r="M175" s="15"/>
    </row>
    <row r="176" spans="1:13" x14ac:dyDescent="0.25">
      <c r="A176" s="1"/>
      <c r="B176" s="1"/>
      <c r="C176" s="1"/>
      <c r="D176" s="1"/>
      <c r="E176" s="1"/>
      <c r="F176" s="1" t="s">
        <v>266</v>
      </c>
      <c r="G176" s="1"/>
      <c r="H176" s="1"/>
      <c r="I176" s="1"/>
      <c r="J176" s="2">
        <v>114.98</v>
      </c>
      <c r="K176" s="2">
        <v>0</v>
      </c>
      <c r="L176" s="2">
        <f>ROUND((J176-K176),5)</f>
        <v>114.98</v>
      </c>
      <c r="M176" s="15">
        <f>ROUND(IF(K176=0, IF(J176=0, 0, 1), J176/K176),5)</f>
        <v>1</v>
      </c>
    </row>
    <row r="177" spans="1:13" x14ac:dyDescent="0.25">
      <c r="A177" s="1"/>
      <c r="B177" s="1"/>
      <c r="C177" s="1"/>
      <c r="D177" s="1"/>
      <c r="E177" s="1"/>
      <c r="F177" s="1" t="s">
        <v>267</v>
      </c>
      <c r="G177" s="1"/>
      <c r="H177" s="1"/>
      <c r="I177" s="1"/>
      <c r="J177" s="2">
        <v>0</v>
      </c>
      <c r="K177" s="2">
        <v>83.33</v>
      </c>
      <c r="L177" s="2">
        <f>ROUND((J177-K177),5)</f>
        <v>-83.33</v>
      </c>
      <c r="M177" s="15">
        <f>ROUND(IF(K177=0, IF(J177=0, 0, 1), J177/K177),5)</f>
        <v>0</v>
      </c>
    </row>
    <row r="178" spans="1:13" x14ac:dyDescent="0.25">
      <c r="A178" s="1"/>
      <c r="B178" s="1"/>
      <c r="C178" s="1"/>
      <c r="D178" s="1"/>
      <c r="E178" s="1"/>
      <c r="F178" s="1" t="s">
        <v>268</v>
      </c>
      <c r="G178" s="1"/>
      <c r="H178" s="1"/>
      <c r="I178" s="1"/>
      <c r="J178" s="2">
        <v>467.29</v>
      </c>
      <c r="K178" s="2">
        <v>1022.32</v>
      </c>
      <c r="L178" s="2">
        <f>ROUND((J178-K178),5)</f>
        <v>-555.03</v>
      </c>
      <c r="M178" s="15">
        <f>ROUND(IF(K178=0, IF(J178=0, 0, 1), J178/K178),5)</f>
        <v>0.45709</v>
      </c>
    </row>
    <row r="179" spans="1:13" x14ac:dyDescent="0.25">
      <c r="A179" s="1"/>
      <c r="B179" s="1"/>
      <c r="C179" s="1"/>
      <c r="D179" s="1"/>
      <c r="E179" s="1"/>
      <c r="F179" s="1" t="s">
        <v>269</v>
      </c>
      <c r="G179" s="1"/>
      <c r="H179" s="1"/>
      <c r="I179" s="1"/>
      <c r="J179" s="2"/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270</v>
      </c>
      <c r="H180" s="1"/>
      <c r="I180" s="1"/>
      <c r="J180" s="2">
        <v>0</v>
      </c>
      <c r="K180" s="2">
        <v>500</v>
      </c>
      <c r="L180" s="2">
        <f t="shared" ref="L180:L190" si="26">ROUND((J180-K180),5)</f>
        <v>-500</v>
      </c>
      <c r="M180" s="15">
        <f t="shared" ref="M180:M190" si="27">ROUND(IF(K180=0, IF(J180=0, 0, 1), J180/K180),5)</f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271</v>
      </c>
      <c r="H181" s="1"/>
      <c r="I181" s="1"/>
      <c r="J181" s="2">
        <v>0</v>
      </c>
      <c r="K181" s="2">
        <v>0</v>
      </c>
      <c r="L181" s="2">
        <f t="shared" si="26"/>
        <v>0</v>
      </c>
      <c r="M181" s="15">
        <f t="shared" si="27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272</v>
      </c>
      <c r="H182" s="1"/>
      <c r="I182" s="1"/>
      <c r="J182" s="2">
        <v>555.72</v>
      </c>
      <c r="K182" s="2">
        <v>1825.12</v>
      </c>
      <c r="L182" s="2">
        <f t="shared" si="26"/>
        <v>-1269.4000000000001</v>
      </c>
      <c r="M182" s="15">
        <f t="shared" si="27"/>
        <v>0.30447999999999997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273</v>
      </c>
      <c r="H183" s="1"/>
      <c r="I183" s="1"/>
      <c r="J183" s="2">
        <v>37.44</v>
      </c>
      <c r="K183" s="2">
        <v>467.35</v>
      </c>
      <c r="L183" s="2">
        <f t="shared" si="26"/>
        <v>-429.91</v>
      </c>
      <c r="M183" s="15">
        <f t="shared" si="27"/>
        <v>8.0110000000000001E-2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274</v>
      </c>
      <c r="H184" s="1"/>
      <c r="I184" s="1"/>
      <c r="J184" s="2">
        <v>0</v>
      </c>
      <c r="K184" s="2">
        <v>125</v>
      </c>
      <c r="L184" s="2">
        <f t="shared" si="26"/>
        <v>-125</v>
      </c>
      <c r="M184" s="15">
        <f t="shared" si="2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275</v>
      </c>
      <c r="H185" s="1"/>
      <c r="I185" s="1"/>
      <c r="J185" s="2">
        <v>0</v>
      </c>
      <c r="K185" s="2">
        <v>523.5</v>
      </c>
      <c r="L185" s="2">
        <f t="shared" si="26"/>
        <v>-523.5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276</v>
      </c>
      <c r="H186" s="1"/>
      <c r="I186" s="1"/>
      <c r="J186" s="2">
        <v>716.5</v>
      </c>
      <c r="K186" s="2">
        <v>0</v>
      </c>
      <c r="L186" s="2">
        <f t="shared" si="26"/>
        <v>716.5</v>
      </c>
      <c r="M186" s="15">
        <f t="shared" si="27"/>
        <v>1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277</v>
      </c>
      <c r="H187" s="1"/>
      <c r="I187" s="1"/>
      <c r="J187" s="2">
        <v>712.94</v>
      </c>
      <c r="K187" s="2">
        <v>3000</v>
      </c>
      <c r="L187" s="2">
        <f t="shared" si="26"/>
        <v>-2287.06</v>
      </c>
      <c r="M187" s="15">
        <f t="shared" si="27"/>
        <v>0.23765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278</v>
      </c>
      <c r="H188" s="1"/>
      <c r="I188" s="1"/>
      <c r="J188" s="2">
        <v>0</v>
      </c>
      <c r="K188" s="2">
        <v>0</v>
      </c>
      <c r="L188" s="2">
        <f t="shared" si="26"/>
        <v>0</v>
      </c>
      <c r="M188" s="15">
        <f t="shared" si="27"/>
        <v>0</v>
      </c>
    </row>
    <row r="189" spans="1:13" ht="15.75" thickBot="1" x14ac:dyDescent="0.3">
      <c r="A189" s="1"/>
      <c r="B189" s="1"/>
      <c r="C189" s="1"/>
      <c r="D189" s="1"/>
      <c r="E189" s="1"/>
      <c r="F189" s="1"/>
      <c r="G189" s="1" t="s">
        <v>279</v>
      </c>
      <c r="H189" s="1"/>
      <c r="I189" s="1"/>
      <c r="J189" s="4">
        <v>0</v>
      </c>
      <c r="K189" s="4">
        <v>0</v>
      </c>
      <c r="L189" s="4">
        <f t="shared" si="26"/>
        <v>0</v>
      </c>
      <c r="M189" s="18">
        <f t="shared" si="27"/>
        <v>0</v>
      </c>
    </row>
    <row r="190" spans="1:13" x14ac:dyDescent="0.25">
      <c r="A190" s="1"/>
      <c r="B190" s="1"/>
      <c r="C190" s="1"/>
      <c r="D190" s="1"/>
      <c r="E190" s="1"/>
      <c r="F190" s="1" t="s">
        <v>280</v>
      </c>
      <c r="G190" s="1"/>
      <c r="H190" s="1"/>
      <c r="I190" s="1"/>
      <c r="J190" s="2">
        <f>ROUND(SUM(J179:J189),5)</f>
        <v>2022.6</v>
      </c>
      <c r="K190" s="2">
        <f>ROUND(SUM(K179:K189),5)</f>
        <v>6440.97</v>
      </c>
      <c r="L190" s="2">
        <f t="shared" si="26"/>
        <v>-4418.37</v>
      </c>
      <c r="M190" s="15">
        <f t="shared" si="27"/>
        <v>0.31402000000000002</v>
      </c>
    </row>
    <row r="191" spans="1:13" x14ac:dyDescent="0.25">
      <c r="A191" s="1"/>
      <c r="B191" s="1"/>
      <c r="C191" s="1"/>
      <c r="D191" s="1"/>
      <c r="E191" s="1"/>
      <c r="F191" s="1" t="s">
        <v>281</v>
      </c>
      <c r="G191" s="1"/>
      <c r="H191" s="1"/>
      <c r="I191" s="1"/>
      <c r="J191" s="2"/>
      <c r="K191" s="2"/>
      <c r="L191" s="2"/>
      <c r="M191" s="15"/>
    </row>
    <row r="192" spans="1:13" x14ac:dyDescent="0.25">
      <c r="A192" s="1"/>
      <c r="B192" s="1"/>
      <c r="C192" s="1"/>
      <c r="D192" s="1"/>
      <c r="E192" s="1"/>
      <c r="F192" s="1"/>
      <c r="G192" s="1" t="s">
        <v>282</v>
      </c>
      <c r="H192" s="1"/>
      <c r="I192" s="1"/>
      <c r="J192" s="2">
        <v>11.21</v>
      </c>
      <c r="K192" s="2">
        <v>0</v>
      </c>
      <c r="L192" s="2">
        <f t="shared" ref="L192:L220" si="28">ROUND((J192-K192),5)</f>
        <v>11.21</v>
      </c>
      <c r="M192" s="15">
        <f t="shared" ref="M192:M220" si="29">ROUND(IF(K192=0, IF(J192=0, 0, 1), J192/K192),5)</f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283</v>
      </c>
      <c r="H193" s="1"/>
      <c r="I193" s="1"/>
      <c r="J193" s="2">
        <v>0</v>
      </c>
      <c r="K193" s="2">
        <v>0</v>
      </c>
      <c r="L193" s="2">
        <f t="shared" si="28"/>
        <v>0</v>
      </c>
      <c r="M193" s="15">
        <f t="shared" si="29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284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285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286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287</v>
      </c>
      <c r="H197" s="1"/>
      <c r="I197" s="1"/>
      <c r="J197" s="2">
        <v>0</v>
      </c>
      <c r="K197" s="2">
        <v>0</v>
      </c>
      <c r="L197" s="2">
        <f t="shared" si="28"/>
        <v>0</v>
      </c>
      <c r="M197" s="15">
        <f t="shared" si="29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288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289</v>
      </c>
      <c r="H199" s="1"/>
      <c r="I199" s="1"/>
      <c r="J199" s="2">
        <v>0</v>
      </c>
      <c r="K199" s="2">
        <v>0</v>
      </c>
      <c r="L199" s="2">
        <f t="shared" si="28"/>
        <v>0</v>
      </c>
      <c r="M199" s="15">
        <f t="shared" si="29"/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290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291</v>
      </c>
      <c r="H201" s="1"/>
      <c r="I201" s="1"/>
      <c r="J201" s="2">
        <v>0</v>
      </c>
      <c r="K201" s="2">
        <v>0</v>
      </c>
      <c r="L201" s="2">
        <f t="shared" si="28"/>
        <v>0</v>
      </c>
      <c r="M201" s="15">
        <f t="shared" si="29"/>
        <v>0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292</v>
      </c>
      <c r="H202" s="1"/>
      <c r="I202" s="1"/>
      <c r="J202" s="2">
        <v>0</v>
      </c>
      <c r="K202" s="2">
        <v>0</v>
      </c>
      <c r="L202" s="2">
        <f t="shared" si="28"/>
        <v>0</v>
      </c>
      <c r="M202" s="15">
        <f t="shared" si="29"/>
        <v>0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293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294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295</v>
      </c>
      <c r="H205" s="1"/>
      <c r="I205" s="1"/>
      <c r="J205" s="2">
        <v>0</v>
      </c>
      <c r="K205" s="2">
        <v>0</v>
      </c>
      <c r="L205" s="2">
        <f t="shared" si="28"/>
        <v>0</v>
      </c>
      <c r="M205" s="15">
        <f t="shared" si="29"/>
        <v>0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296</v>
      </c>
      <c r="H206" s="1"/>
      <c r="I206" s="1"/>
      <c r="J206" s="2">
        <v>0</v>
      </c>
      <c r="K206" s="2">
        <v>0</v>
      </c>
      <c r="L206" s="2">
        <f t="shared" si="28"/>
        <v>0</v>
      </c>
      <c r="M206" s="15">
        <f t="shared" si="29"/>
        <v>0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297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298</v>
      </c>
      <c r="H208" s="1"/>
      <c r="I208" s="1"/>
      <c r="J208" s="2">
        <v>0</v>
      </c>
      <c r="K208" s="2">
        <v>0</v>
      </c>
      <c r="L208" s="2">
        <f t="shared" si="28"/>
        <v>0</v>
      </c>
      <c r="M208" s="15">
        <f t="shared" si="29"/>
        <v>0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299</v>
      </c>
      <c r="H209" s="1"/>
      <c r="I209" s="1"/>
      <c r="J209" s="2">
        <v>0</v>
      </c>
      <c r="K209" s="2">
        <v>0</v>
      </c>
      <c r="L209" s="2">
        <f t="shared" si="28"/>
        <v>0</v>
      </c>
      <c r="M209" s="15">
        <f t="shared" si="29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300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301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302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303</v>
      </c>
      <c r="H213" s="1"/>
      <c r="I213" s="1"/>
      <c r="J213" s="2">
        <v>-1755.33</v>
      </c>
      <c r="K213" s="2">
        <v>0</v>
      </c>
      <c r="L213" s="2">
        <f t="shared" si="28"/>
        <v>-1755.33</v>
      </c>
      <c r="M213" s="15">
        <f t="shared" si="29"/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304</v>
      </c>
      <c r="H214" s="1"/>
      <c r="I214" s="1"/>
      <c r="J214" s="2">
        <v>0</v>
      </c>
      <c r="K214" s="2">
        <v>0</v>
      </c>
      <c r="L214" s="2">
        <f t="shared" si="28"/>
        <v>0</v>
      </c>
      <c r="M214" s="15">
        <f t="shared" si="29"/>
        <v>0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305</v>
      </c>
      <c r="H215" s="1"/>
      <c r="I215" s="1"/>
      <c r="J215" s="2">
        <v>81.96</v>
      </c>
      <c r="K215" s="2">
        <v>0</v>
      </c>
      <c r="L215" s="2">
        <f t="shared" si="28"/>
        <v>81.96</v>
      </c>
      <c r="M215" s="15">
        <f t="shared" si="29"/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306</v>
      </c>
      <c r="H216" s="1"/>
      <c r="I216" s="1"/>
      <c r="J216" s="2">
        <v>0</v>
      </c>
      <c r="K216" s="2">
        <v>0</v>
      </c>
      <c r="L216" s="2">
        <f t="shared" si="28"/>
        <v>0</v>
      </c>
      <c r="M216" s="15">
        <f t="shared" si="29"/>
        <v>0</v>
      </c>
    </row>
    <row r="217" spans="1:13" ht="15.75" thickBot="1" x14ac:dyDescent="0.3">
      <c r="A217" s="1"/>
      <c r="B217" s="1"/>
      <c r="C217" s="1"/>
      <c r="D217" s="1"/>
      <c r="E217" s="1"/>
      <c r="F217" s="1"/>
      <c r="G217" s="1" t="s">
        <v>307</v>
      </c>
      <c r="H217" s="1"/>
      <c r="I217" s="1"/>
      <c r="J217" s="4">
        <v>0</v>
      </c>
      <c r="K217" s="4">
        <v>2500</v>
      </c>
      <c r="L217" s="4">
        <f t="shared" si="28"/>
        <v>-2500</v>
      </c>
      <c r="M217" s="18">
        <f t="shared" si="29"/>
        <v>0</v>
      </c>
    </row>
    <row r="218" spans="1:13" x14ac:dyDescent="0.25">
      <c r="A218" s="1"/>
      <c r="B218" s="1"/>
      <c r="C218" s="1"/>
      <c r="D218" s="1"/>
      <c r="E218" s="1"/>
      <c r="F218" s="1" t="s">
        <v>308</v>
      </c>
      <c r="G218" s="1"/>
      <c r="H218" s="1"/>
      <c r="I218" s="1"/>
      <c r="J218" s="2">
        <f>ROUND(SUM(J191:J217),5)</f>
        <v>-1662.16</v>
      </c>
      <c r="K218" s="2">
        <f>ROUND(SUM(K191:K217),5)</f>
        <v>2500</v>
      </c>
      <c r="L218" s="2">
        <f t="shared" si="28"/>
        <v>-4162.16</v>
      </c>
      <c r="M218" s="15">
        <f t="shared" si="29"/>
        <v>-0.66486000000000001</v>
      </c>
    </row>
    <row r="219" spans="1:13" ht="15.75" thickBot="1" x14ac:dyDescent="0.3">
      <c r="A219" s="1"/>
      <c r="B219" s="1"/>
      <c r="C219" s="1"/>
      <c r="D219" s="1"/>
      <c r="E219" s="1"/>
      <c r="F219" s="1" t="s">
        <v>309</v>
      </c>
      <c r="G219" s="1"/>
      <c r="H219" s="1"/>
      <c r="I219" s="1"/>
      <c r="J219" s="4">
        <v>0</v>
      </c>
      <c r="K219" s="4">
        <v>0</v>
      </c>
      <c r="L219" s="4">
        <f t="shared" si="28"/>
        <v>0</v>
      </c>
      <c r="M219" s="18">
        <f t="shared" si="29"/>
        <v>0</v>
      </c>
    </row>
    <row r="220" spans="1:13" x14ac:dyDescent="0.25">
      <c r="A220" s="1"/>
      <c r="B220" s="1"/>
      <c r="C220" s="1"/>
      <c r="D220" s="1"/>
      <c r="E220" s="1" t="s">
        <v>310</v>
      </c>
      <c r="F220" s="1"/>
      <c r="G220" s="1"/>
      <c r="H220" s="1"/>
      <c r="I220" s="1"/>
      <c r="J220" s="2">
        <f>ROUND(SUM(J175:J178)+J190+SUM(J218:J219),5)</f>
        <v>942.71</v>
      </c>
      <c r="K220" s="2">
        <f>ROUND(SUM(K175:K178)+K190+SUM(K218:K219),5)</f>
        <v>10046.620000000001</v>
      </c>
      <c r="L220" s="2">
        <f t="shared" si="28"/>
        <v>-9103.91</v>
      </c>
      <c r="M220" s="15">
        <f t="shared" si="29"/>
        <v>9.3829999999999997E-2</v>
      </c>
    </row>
    <row r="221" spans="1:13" x14ac:dyDescent="0.25">
      <c r="A221" s="1"/>
      <c r="B221" s="1"/>
      <c r="C221" s="1"/>
      <c r="D221" s="1"/>
      <c r="E221" s="1" t="s">
        <v>311</v>
      </c>
      <c r="F221" s="1"/>
      <c r="G221" s="1"/>
      <c r="H221" s="1"/>
      <c r="I221" s="1"/>
      <c r="J221" s="2"/>
      <c r="K221" s="2"/>
      <c r="L221" s="2"/>
      <c r="M221" s="15"/>
    </row>
    <row r="222" spans="1:13" x14ac:dyDescent="0.25">
      <c r="A222" s="1"/>
      <c r="B222" s="1"/>
      <c r="C222" s="1"/>
      <c r="D222" s="1"/>
      <c r="E222" s="1"/>
      <c r="F222" s="1" t="s">
        <v>312</v>
      </c>
      <c r="G222" s="1"/>
      <c r="H222" s="1"/>
      <c r="I222" s="1"/>
      <c r="J222" s="2">
        <v>0</v>
      </c>
      <c r="K222" s="2">
        <v>597.48</v>
      </c>
      <c r="L222" s="2">
        <f>ROUND((J222-K222),5)</f>
        <v>-597.48</v>
      </c>
      <c r="M222" s="15">
        <f>ROUND(IF(K222=0, IF(J222=0, 0, 1), J222/K222),5)</f>
        <v>0</v>
      </c>
    </row>
    <row r="223" spans="1:13" x14ac:dyDescent="0.25">
      <c r="A223" s="1"/>
      <c r="B223" s="1"/>
      <c r="C223" s="1"/>
      <c r="D223" s="1"/>
      <c r="E223" s="1"/>
      <c r="F223" s="1" t="s">
        <v>313</v>
      </c>
      <c r="G223" s="1"/>
      <c r="H223" s="1"/>
      <c r="I223" s="1"/>
      <c r="J223" s="2">
        <v>119.98</v>
      </c>
      <c r="K223" s="2">
        <v>0</v>
      </c>
      <c r="L223" s="2">
        <f>ROUND((J223-K223),5)</f>
        <v>119.98</v>
      </c>
      <c r="M223" s="15">
        <f>ROUND(IF(K223=0, IF(J223=0, 0, 1), J223/K223),5)</f>
        <v>1</v>
      </c>
    </row>
    <row r="224" spans="1:13" ht="15.75" thickBot="1" x14ac:dyDescent="0.3">
      <c r="A224" s="1"/>
      <c r="B224" s="1"/>
      <c r="C224" s="1"/>
      <c r="D224" s="1"/>
      <c r="E224" s="1"/>
      <c r="F224" s="1" t="s">
        <v>314</v>
      </c>
      <c r="G224" s="1"/>
      <c r="H224" s="1"/>
      <c r="I224" s="1"/>
      <c r="J224" s="4">
        <v>0</v>
      </c>
      <c r="K224" s="4">
        <v>0</v>
      </c>
      <c r="L224" s="4">
        <f>ROUND((J224-K224),5)</f>
        <v>0</v>
      </c>
      <c r="M224" s="18">
        <f>ROUND(IF(K224=0, IF(J224=0, 0, 1), J224/K224),5)</f>
        <v>0</v>
      </c>
    </row>
    <row r="225" spans="1:13" x14ac:dyDescent="0.25">
      <c r="A225" s="1"/>
      <c r="B225" s="1"/>
      <c r="C225" s="1"/>
      <c r="D225" s="1"/>
      <c r="E225" s="1" t="s">
        <v>315</v>
      </c>
      <c r="F225" s="1"/>
      <c r="G225" s="1"/>
      <c r="H225" s="1"/>
      <c r="I225" s="1"/>
      <c r="J225" s="2">
        <f>ROUND(SUM(J221:J224),5)</f>
        <v>119.98</v>
      </c>
      <c r="K225" s="2">
        <f>ROUND(SUM(K221:K224),5)</f>
        <v>597.48</v>
      </c>
      <c r="L225" s="2">
        <f>ROUND((J225-K225),5)</f>
        <v>-477.5</v>
      </c>
      <c r="M225" s="15">
        <f>ROUND(IF(K225=0, IF(J225=0, 0, 1), J225/K225),5)</f>
        <v>0.20080999999999999</v>
      </c>
    </row>
    <row r="226" spans="1:13" x14ac:dyDescent="0.25">
      <c r="A226" s="1"/>
      <c r="B226" s="1"/>
      <c r="C226" s="1"/>
      <c r="D226" s="1"/>
      <c r="E226" s="1" t="s">
        <v>316</v>
      </c>
      <c r="F226" s="1"/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 t="s">
        <v>317</v>
      </c>
      <c r="G227" s="1"/>
      <c r="H227" s="1"/>
      <c r="I227" s="1"/>
      <c r="J227" s="2">
        <v>0</v>
      </c>
      <c r="K227" s="2">
        <v>0</v>
      </c>
      <c r="L227" s="2">
        <f>ROUND((J227-K227),5)</f>
        <v>0</v>
      </c>
      <c r="M227" s="15">
        <f>ROUND(IF(K227=0, IF(J227=0, 0, 1), J227/K227),5)</f>
        <v>0</v>
      </c>
    </row>
    <row r="228" spans="1:13" x14ac:dyDescent="0.25">
      <c r="A228" s="1"/>
      <c r="B228" s="1"/>
      <c r="C228" s="1"/>
      <c r="D228" s="1"/>
      <c r="E228" s="1"/>
      <c r="F228" s="1" t="s">
        <v>318</v>
      </c>
      <c r="G228" s="1"/>
      <c r="H228" s="1"/>
      <c r="I228" s="1"/>
      <c r="J228" s="2"/>
      <c r="K228" s="2"/>
      <c r="L228" s="2"/>
      <c r="M228" s="15"/>
    </row>
    <row r="229" spans="1:13" x14ac:dyDescent="0.25">
      <c r="A229" s="1"/>
      <c r="B229" s="1"/>
      <c r="C229" s="1"/>
      <c r="D229" s="1"/>
      <c r="E229" s="1"/>
      <c r="F229" s="1"/>
      <c r="G229" s="1" t="s">
        <v>319</v>
      </c>
      <c r="H229" s="1"/>
      <c r="I229" s="1"/>
      <c r="J229" s="2">
        <v>0</v>
      </c>
      <c r="K229" s="2">
        <v>0</v>
      </c>
      <c r="L229" s="2">
        <f t="shared" ref="L229:L234" si="30">ROUND((J229-K229),5)</f>
        <v>0</v>
      </c>
      <c r="M229" s="15">
        <f t="shared" ref="M229:M234" si="31">ROUND(IF(K229=0, IF(J229=0, 0, 1), J229/K229),5)</f>
        <v>0</v>
      </c>
    </row>
    <row r="230" spans="1:13" x14ac:dyDescent="0.25">
      <c r="A230" s="1"/>
      <c r="B230" s="1"/>
      <c r="C230" s="1"/>
      <c r="D230" s="1"/>
      <c r="E230" s="1"/>
      <c r="F230" s="1"/>
      <c r="G230" s="1" t="s">
        <v>320</v>
      </c>
      <c r="H230" s="1"/>
      <c r="I230" s="1"/>
      <c r="J230" s="2">
        <v>0</v>
      </c>
      <c r="K230" s="2">
        <v>0</v>
      </c>
      <c r="L230" s="2">
        <f t="shared" si="30"/>
        <v>0</v>
      </c>
      <c r="M230" s="15">
        <f t="shared" si="31"/>
        <v>0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321</v>
      </c>
      <c r="H231" s="1"/>
      <c r="I231" s="1"/>
      <c r="J231" s="2">
        <v>0</v>
      </c>
      <c r="K231" s="2">
        <v>0</v>
      </c>
      <c r="L231" s="2">
        <f t="shared" si="30"/>
        <v>0</v>
      </c>
      <c r="M231" s="15">
        <f t="shared" si="31"/>
        <v>0</v>
      </c>
    </row>
    <row r="232" spans="1:13" ht="15.75" thickBot="1" x14ac:dyDescent="0.3">
      <c r="A232" s="1"/>
      <c r="B232" s="1"/>
      <c r="C232" s="1"/>
      <c r="D232" s="1"/>
      <c r="E232" s="1"/>
      <c r="F232" s="1"/>
      <c r="G232" s="1" t="s">
        <v>322</v>
      </c>
      <c r="H232" s="1"/>
      <c r="I232" s="1"/>
      <c r="J232" s="4">
        <v>1161.23</v>
      </c>
      <c r="K232" s="4">
        <v>1150.94</v>
      </c>
      <c r="L232" s="4">
        <f t="shared" si="30"/>
        <v>10.29</v>
      </c>
      <c r="M232" s="18">
        <f t="shared" si="31"/>
        <v>1.0089399999999999</v>
      </c>
    </row>
    <row r="233" spans="1:13" x14ac:dyDescent="0.25">
      <c r="A233" s="1"/>
      <c r="B233" s="1"/>
      <c r="C233" s="1"/>
      <c r="D233" s="1"/>
      <c r="E233" s="1"/>
      <c r="F233" s="1" t="s">
        <v>323</v>
      </c>
      <c r="G233" s="1"/>
      <c r="H233" s="1"/>
      <c r="I233" s="1"/>
      <c r="J233" s="2">
        <f>ROUND(SUM(J228:J232),5)</f>
        <v>1161.23</v>
      </c>
      <c r="K233" s="2">
        <f>ROUND(SUM(K228:K232),5)</f>
        <v>1150.94</v>
      </c>
      <c r="L233" s="2">
        <f t="shared" si="30"/>
        <v>10.29</v>
      </c>
      <c r="M233" s="15">
        <f t="shared" si="31"/>
        <v>1.0089399999999999</v>
      </c>
    </row>
    <row r="234" spans="1:13" x14ac:dyDescent="0.25">
      <c r="A234" s="1"/>
      <c r="B234" s="1"/>
      <c r="C234" s="1"/>
      <c r="D234" s="1"/>
      <c r="E234" s="1"/>
      <c r="F234" s="1" t="s">
        <v>324</v>
      </c>
      <c r="G234" s="1"/>
      <c r="H234" s="1"/>
      <c r="I234" s="1"/>
      <c r="J234" s="2">
        <v>0</v>
      </c>
      <c r="K234" s="2">
        <v>0</v>
      </c>
      <c r="L234" s="2">
        <f t="shared" si="30"/>
        <v>0</v>
      </c>
      <c r="M234" s="15">
        <f t="shared" si="31"/>
        <v>0</v>
      </c>
    </row>
    <row r="235" spans="1:13" x14ac:dyDescent="0.25">
      <c r="A235" s="1"/>
      <c r="B235" s="1"/>
      <c r="C235" s="1"/>
      <c r="D235" s="1"/>
      <c r="E235" s="1"/>
      <c r="F235" s="1" t="s">
        <v>325</v>
      </c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/>
      <c r="D236" s="1"/>
      <c r="E236" s="1"/>
      <c r="F236" s="1"/>
      <c r="G236" s="1" t="s">
        <v>326</v>
      </c>
      <c r="H236" s="1"/>
      <c r="I236" s="1"/>
      <c r="J236" s="2">
        <v>0</v>
      </c>
      <c r="K236" s="2">
        <v>102.61</v>
      </c>
      <c r="L236" s="2">
        <f t="shared" ref="L236:L241" si="32">ROUND((J236-K236),5)</f>
        <v>-102.61</v>
      </c>
      <c r="M236" s="15">
        <f t="shared" ref="M236:M241" si="33">ROUND(IF(K236=0, IF(J236=0, 0, 1), J236/K236),5)</f>
        <v>0</v>
      </c>
    </row>
    <row r="237" spans="1:13" x14ac:dyDescent="0.25">
      <c r="A237" s="1"/>
      <c r="B237" s="1"/>
      <c r="C237" s="1"/>
      <c r="D237" s="1"/>
      <c r="E237" s="1"/>
      <c r="F237" s="1"/>
      <c r="G237" s="1" t="s">
        <v>327</v>
      </c>
      <c r="H237" s="1"/>
      <c r="I237" s="1"/>
      <c r="J237" s="2">
        <v>293.04000000000002</v>
      </c>
      <c r="K237" s="2">
        <v>0</v>
      </c>
      <c r="L237" s="2">
        <f t="shared" si="32"/>
        <v>293.04000000000002</v>
      </c>
      <c r="M237" s="15">
        <f t="shared" si="33"/>
        <v>1</v>
      </c>
    </row>
    <row r="238" spans="1:13" ht="15.75" thickBot="1" x14ac:dyDescent="0.3">
      <c r="A238" s="1"/>
      <c r="B238" s="1"/>
      <c r="C238" s="1"/>
      <c r="D238" s="1"/>
      <c r="E238" s="1"/>
      <c r="F238" s="1"/>
      <c r="G238" s="1" t="s">
        <v>328</v>
      </c>
      <c r="H238" s="1"/>
      <c r="I238" s="1"/>
      <c r="J238" s="4">
        <v>0</v>
      </c>
      <c r="K238" s="4">
        <v>0</v>
      </c>
      <c r="L238" s="4">
        <f t="shared" si="32"/>
        <v>0</v>
      </c>
      <c r="M238" s="18">
        <f t="shared" si="33"/>
        <v>0</v>
      </c>
    </row>
    <row r="239" spans="1:13" x14ac:dyDescent="0.25">
      <c r="A239" s="1"/>
      <c r="B239" s="1"/>
      <c r="C239" s="1"/>
      <c r="D239" s="1"/>
      <c r="E239" s="1"/>
      <c r="F239" s="1" t="s">
        <v>329</v>
      </c>
      <c r="G239" s="1"/>
      <c r="H239" s="1"/>
      <c r="I239" s="1"/>
      <c r="J239" s="2">
        <f>ROUND(SUM(J235:J238),5)</f>
        <v>293.04000000000002</v>
      </c>
      <c r="K239" s="2">
        <f>ROUND(SUM(K235:K238),5)</f>
        <v>102.61</v>
      </c>
      <c r="L239" s="2">
        <f t="shared" si="32"/>
        <v>190.43</v>
      </c>
      <c r="M239" s="15">
        <f t="shared" si="33"/>
        <v>2.8558599999999998</v>
      </c>
    </row>
    <row r="240" spans="1:13" ht="15.75" thickBot="1" x14ac:dyDescent="0.3">
      <c r="A240" s="1"/>
      <c r="B240" s="1"/>
      <c r="C240" s="1"/>
      <c r="D240" s="1"/>
      <c r="E240" s="1"/>
      <c r="F240" s="1" t="s">
        <v>330</v>
      </c>
      <c r="G240" s="1"/>
      <c r="H240" s="1"/>
      <c r="I240" s="1"/>
      <c r="J240" s="4">
        <v>0</v>
      </c>
      <c r="K240" s="4">
        <v>0</v>
      </c>
      <c r="L240" s="4">
        <f t="shared" si="32"/>
        <v>0</v>
      </c>
      <c r="M240" s="18">
        <f t="shared" si="33"/>
        <v>0</v>
      </c>
    </row>
    <row r="241" spans="1:13" x14ac:dyDescent="0.25">
      <c r="A241" s="1"/>
      <c r="B241" s="1"/>
      <c r="C241" s="1"/>
      <c r="D241" s="1"/>
      <c r="E241" s="1" t="s">
        <v>331</v>
      </c>
      <c r="F241" s="1"/>
      <c r="G241" s="1"/>
      <c r="H241" s="1"/>
      <c r="I241" s="1"/>
      <c r="J241" s="2">
        <f>ROUND(SUM(J226:J227)+SUM(J233:J234)+SUM(J239:J240),5)</f>
        <v>1454.27</v>
      </c>
      <c r="K241" s="2">
        <f>ROUND(SUM(K226:K227)+SUM(K233:K234)+SUM(K239:K240),5)</f>
        <v>1253.55</v>
      </c>
      <c r="L241" s="2">
        <f t="shared" si="32"/>
        <v>200.72</v>
      </c>
      <c r="M241" s="15">
        <f t="shared" si="33"/>
        <v>1.16012</v>
      </c>
    </row>
    <row r="242" spans="1:13" x14ac:dyDescent="0.25">
      <c r="A242" s="1"/>
      <c r="B242" s="1"/>
      <c r="C242" s="1"/>
      <c r="D242" s="1"/>
      <c r="E242" s="1" t="s">
        <v>332</v>
      </c>
      <c r="F242" s="1"/>
      <c r="G242" s="1"/>
      <c r="H242" s="1"/>
      <c r="I242" s="1"/>
      <c r="J242" s="2"/>
      <c r="K242" s="2"/>
      <c r="L242" s="2"/>
      <c r="M242" s="15"/>
    </row>
    <row r="243" spans="1:13" x14ac:dyDescent="0.25">
      <c r="A243" s="1"/>
      <c r="B243" s="1"/>
      <c r="C243" s="1"/>
      <c r="D243" s="1"/>
      <c r="E243" s="1"/>
      <c r="F243" s="1" t="s">
        <v>333</v>
      </c>
      <c r="G243" s="1"/>
      <c r="H243" s="1"/>
      <c r="I243" s="1"/>
      <c r="J243" s="2">
        <v>11.32</v>
      </c>
      <c r="K243" s="2">
        <v>500</v>
      </c>
      <c r="L243" s="2">
        <f t="shared" ref="L243:L248" si="34">ROUND((J243-K243),5)</f>
        <v>-488.68</v>
      </c>
      <c r="M243" s="15">
        <f t="shared" ref="M243:M248" si="35">ROUND(IF(K243=0, IF(J243=0, 0, 1), J243/K243),5)</f>
        <v>2.264E-2</v>
      </c>
    </row>
    <row r="244" spans="1:13" x14ac:dyDescent="0.25">
      <c r="A244" s="1"/>
      <c r="B244" s="1"/>
      <c r="C244" s="1"/>
      <c r="D244" s="1"/>
      <c r="E244" s="1"/>
      <c r="F244" s="1" t="s">
        <v>334</v>
      </c>
      <c r="G244" s="1"/>
      <c r="H244" s="1"/>
      <c r="I244" s="1"/>
      <c r="J244" s="2">
        <v>0</v>
      </c>
      <c r="K244" s="2">
        <v>0</v>
      </c>
      <c r="L244" s="2">
        <f t="shared" si="34"/>
        <v>0</v>
      </c>
      <c r="M244" s="15">
        <f t="shared" si="35"/>
        <v>0</v>
      </c>
    </row>
    <row r="245" spans="1:13" x14ac:dyDescent="0.25">
      <c r="A245" s="1"/>
      <c r="B245" s="1"/>
      <c r="C245" s="1"/>
      <c r="D245" s="1"/>
      <c r="E245" s="1"/>
      <c r="F245" s="1" t="s">
        <v>335</v>
      </c>
      <c r="G245" s="1"/>
      <c r="H245" s="1"/>
      <c r="I245" s="1"/>
      <c r="J245" s="2">
        <v>0</v>
      </c>
      <c r="K245" s="2">
        <v>0</v>
      </c>
      <c r="L245" s="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336</v>
      </c>
      <c r="G246" s="1"/>
      <c r="H246" s="1"/>
      <c r="I246" s="1"/>
      <c r="J246" s="2">
        <v>0</v>
      </c>
      <c r="K246" s="2">
        <v>0</v>
      </c>
      <c r="L246" s="2">
        <f t="shared" si="34"/>
        <v>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337</v>
      </c>
      <c r="G247" s="1"/>
      <c r="H247" s="1"/>
      <c r="I247" s="1"/>
      <c r="J247" s="2">
        <v>300</v>
      </c>
      <c r="K247" s="2">
        <v>0</v>
      </c>
      <c r="L247" s="2">
        <f t="shared" si="34"/>
        <v>300</v>
      </c>
      <c r="M247" s="15">
        <f t="shared" si="35"/>
        <v>1</v>
      </c>
    </row>
    <row r="248" spans="1:13" x14ac:dyDescent="0.25">
      <c r="A248" s="1"/>
      <c r="B248" s="1"/>
      <c r="C248" s="1"/>
      <c r="D248" s="1"/>
      <c r="E248" s="1"/>
      <c r="F248" s="1" t="s">
        <v>338</v>
      </c>
      <c r="G248" s="1"/>
      <c r="H248" s="1"/>
      <c r="I248" s="1"/>
      <c r="J248" s="2">
        <v>0</v>
      </c>
      <c r="K248" s="2">
        <v>1722.9</v>
      </c>
      <c r="L248" s="2">
        <f t="shared" si="34"/>
        <v>-1722.9</v>
      </c>
      <c r="M248" s="15">
        <f t="shared" si="35"/>
        <v>0</v>
      </c>
    </row>
    <row r="249" spans="1:13" x14ac:dyDescent="0.25">
      <c r="A249" s="1"/>
      <c r="B249" s="1"/>
      <c r="C249" s="1"/>
      <c r="D249" s="1"/>
      <c r="E249" s="1"/>
      <c r="F249" s="1" t="s">
        <v>339</v>
      </c>
      <c r="G249" s="1"/>
      <c r="H249" s="1"/>
      <c r="I249" s="1"/>
      <c r="J249" s="2"/>
      <c r="K249" s="2"/>
      <c r="L249" s="2"/>
      <c r="M249" s="15"/>
    </row>
    <row r="250" spans="1:13" x14ac:dyDescent="0.25">
      <c r="A250" s="1"/>
      <c r="B250" s="1"/>
      <c r="C250" s="1"/>
      <c r="D250" s="1"/>
      <c r="E250" s="1"/>
      <c r="F250" s="1"/>
      <c r="G250" s="1" t="s">
        <v>340</v>
      </c>
      <c r="H250" s="1"/>
      <c r="I250" s="1"/>
      <c r="J250" s="2">
        <v>0</v>
      </c>
      <c r="K250" s="2">
        <v>0</v>
      </c>
      <c r="L250" s="2">
        <f t="shared" ref="L250:L257" si="36">ROUND((J250-K250),5)</f>
        <v>0</v>
      </c>
      <c r="M250" s="15">
        <f t="shared" ref="M250:M257" si="37">ROUND(IF(K250=0, IF(J250=0, 0, 1), J250/K250),5)</f>
        <v>0</v>
      </c>
    </row>
    <row r="251" spans="1:13" ht="15.75" thickBot="1" x14ac:dyDescent="0.3">
      <c r="A251" s="1"/>
      <c r="B251" s="1"/>
      <c r="C251" s="1"/>
      <c r="D251" s="1"/>
      <c r="E251" s="1"/>
      <c r="F251" s="1"/>
      <c r="G251" s="1" t="s">
        <v>341</v>
      </c>
      <c r="H251" s="1"/>
      <c r="I251" s="1"/>
      <c r="J251" s="4">
        <v>0</v>
      </c>
      <c r="K251" s="4">
        <v>0</v>
      </c>
      <c r="L251" s="4">
        <f t="shared" si="36"/>
        <v>0</v>
      </c>
      <c r="M251" s="18">
        <f t="shared" si="37"/>
        <v>0</v>
      </c>
    </row>
    <row r="252" spans="1:13" x14ac:dyDescent="0.25">
      <c r="A252" s="1"/>
      <c r="B252" s="1"/>
      <c r="C252" s="1"/>
      <c r="D252" s="1"/>
      <c r="E252" s="1"/>
      <c r="F252" s="1" t="s">
        <v>342</v>
      </c>
      <c r="G252" s="1"/>
      <c r="H252" s="1"/>
      <c r="I252" s="1"/>
      <c r="J252" s="2">
        <f>ROUND(SUM(J249:J251),5)</f>
        <v>0</v>
      </c>
      <c r="K252" s="2">
        <f>ROUND(SUM(K249:K251),5)</f>
        <v>0</v>
      </c>
      <c r="L252" s="2">
        <f t="shared" si="36"/>
        <v>0</v>
      </c>
      <c r="M252" s="15">
        <f t="shared" si="37"/>
        <v>0</v>
      </c>
    </row>
    <row r="253" spans="1:13" ht="15.75" thickBot="1" x14ac:dyDescent="0.3">
      <c r="A253" s="1"/>
      <c r="B253" s="1"/>
      <c r="C253" s="1"/>
      <c r="D253" s="1"/>
      <c r="E253" s="1"/>
      <c r="F253" s="1" t="s">
        <v>343</v>
      </c>
      <c r="G253" s="1"/>
      <c r="H253" s="1"/>
      <c r="I253" s="1"/>
      <c r="J253" s="4">
        <v>0</v>
      </c>
      <c r="K253" s="4">
        <v>0</v>
      </c>
      <c r="L253" s="4">
        <f t="shared" si="36"/>
        <v>0</v>
      </c>
      <c r="M253" s="18">
        <f t="shared" si="37"/>
        <v>0</v>
      </c>
    </row>
    <row r="254" spans="1:13" x14ac:dyDescent="0.25">
      <c r="A254" s="1"/>
      <c r="B254" s="1"/>
      <c r="C254" s="1"/>
      <c r="D254" s="1"/>
      <c r="E254" s="1" t="s">
        <v>344</v>
      </c>
      <c r="F254" s="1"/>
      <c r="G254" s="1"/>
      <c r="H254" s="1"/>
      <c r="I254" s="1"/>
      <c r="J254" s="2">
        <f>ROUND(SUM(J242:J248)+SUM(J252:J253),5)</f>
        <v>311.32</v>
      </c>
      <c r="K254" s="2">
        <f>ROUND(SUM(K242:K248)+SUM(K252:K253),5)</f>
        <v>2222.9</v>
      </c>
      <c r="L254" s="2">
        <f t="shared" si="36"/>
        <v>-1911.58</v>
      </c>
      <c r="M254" s="15">
        <f t="shared" si="37"/>
        <v>0.14005000000000001</v>
      </c>
    </row>
    <row r="255" spans="1:13" ht="15.75" thickBot="1" x14ac:dyDescent="0.3">
      <c r="A255" s="1"/>
      <c r="B255" s="1"/>
      <c r="C255" s="1"/>
      <c r="D255" s="1"/>
      <c r="E255" s="1" t="s">
        <v>345</v>
      </c>
      <c r="F255" s="1"/>
      <c r="G255" s="1"/>
      <c r="H255" s="1"/>
      <c r="I255" s="1"/>
      <c r="J255" s="2">
        <v>0</v>
      </c>
      <c r="K255" s="2">
        <v>0</v>
      </c>
      <c r="L255" s="2">
        <f t="shared" si="36"/>
        <v>0</v>
      </c>
      <c r="M255" s="15">
        <f t="shared" si="37"/>
        <v>0</v>
      </c>
    </row>
    <row r="256" spans="1:13" ht="15.75" thickBot="1" x14ac:dyDescent="0.3">
      <c r="A256" s="1"/>
      <c r="B256" s="1"/>
      <c r="C256" s="1"/>
      <c r="D256" s="1" t="s">
        <v>346</v>
      </c>
      <c r="E256" s="1"/>
      <c r="F256" s="1"/>
      <c r="G256" s="1"/>
      <c r="H256" s="1"/>
      <c r="I256" s="1"/>
      <c r="J256" s="3">
        <f>ROUND(J32+J42+J161+J166+J174+J220+J225+J241+SUM(J254:J255),5)</f>
        <v>153879.34</v>
      </c>
      <c r="K256" s="3">
        <f>ROUND(K32+K42+K161+K166+K174+K220+K225+K241+SUM(K254:K255),5)</f>
        <v>284685.94</v>
      </c>
      <c r="L256" s="3">
        <f t="shared" si="36"/>
        <v>-130806.6</v>
      </c>
      <c r="M256" s="17">
        <f t="shared" si="37"/>
        <v>0.54052</v>
      </c>
    </row>
    <row r="257" spans="1:13" x14ac:dyDescent="0.25">
      <c r="A257" s="1"/>
      <c r="B257" s="1" t="s">
        <v>347</v>
      </c>
      <c r="C257" s="1"/>
      <c r="D257" s="1"/>
      <c r="E257" s="1"/>
      <c r="F257" s="1"/>
      <c r="G257" s="1"/>
      <c r="H257" s="1"/>
      <c r="I257" s="1"/>
      <c r="J257" s="2">
        <f>ROUND(J3+J31-J256,5)</f>
        <v>319769.39</v>
      </c>
      <c r="K257" s="2">
        <f>ROUND(K3+K31-K256,5)</f>
        <v>-200466.74</v>
      </c>
      <c r="L257" s="2">
        <f t="shared" si="36"/>
        <v>520236.13</v>
      </c>
      <c r="M257" s="15">
        <f t="shared" si="37"/>
        <v>-1.5951200000000001</v>
      </c>
    </row>
    <row r="258" spans="1:13" x14ac:dyDescent="0.25">
      <c r="A258" s="1"/>
      <c r="B258" s="1" t="s">
        <v>348</v>
      </c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15"/>
    </row>
    <row r="259" spans="1:13" x14ac:dyDescent="0.25">
      <c r="A259" s="1"/>
      <c r="B259" s="1"/>
      <c r="C259" s="1" t="s">
        <v>349</v>
      </c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/>
      <c r="D260" s="1" t="s">
        <v>350</v>
      </c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/>
      <c r="E261" s="1" t="s">
        <v>351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352</v>
      </c>
      <c r="G262" s="1"/>
      <c r="H262" s="1"/>
      <c r="I262" s="1"/>
      <c r="J262" s="2">
        <v>250</v>
      </c>
      <c r="K262" s="2">
        <v>0</v>
      </c>
      <c r="L262" s="2">
        <f t="shared" ref="L262:L268" si="38">ROUND((J262-K262),5)</f>
        <v>250</v>
      </c>
      <c r="M262" s="15">
        <f t="shared" ref="M262:M268" si="39">ROUND(IF(K262=0, IF(J262=0, 0, 1), J262/K262),5)</f>
        <v>1</v>
      </c>
    </row>
    <row r="263" spans="1:13" x14ac:dyDescent="0.25">
      <c r="A263" s="1"/>
      <c r="B263" s="1"/>
      <c r="C263" s="1"/>
      <c r="D263" s="1"/>
      <c r="E263" s="1"/>
      <c r="F263" s="1" t="s">
        <v>353</v>
      </c>
      <c r="G263" s="1"/>
      <c r="H263" s="1"/>
      <c r="I263" s="1"/>
      <c r="J263" s="2">
        <v>0</v>
      </c>
      <c r="K263" s="2">
        <v>0</v>
      </c>
      <c r="L263" s="2">
        <f t="shared" si="38"/>
        <v>0</v>
      </c>
      <c r="M263" s="15">
        <f t="shared" si="39"/>
        <v>0</v>
      </c>
    </row>
    <row r="264" spans="1:13" x14ac:dyDescent="0.25">
      <c r="A264" s="1"/>
      <c r="B264" s="1"/>
      <c r="C264" s="1"/>
      <c r="D264" s="1"/>
      <c r="E264" s="1"/>
      <c r="F264" s="1" t="s">
        <v>354</v>
      </c>
      <c r="G264" s="1"/>
      <c r="H264" s="1"/>
      <c r="I264" s="1"/>
      <c r="J264" s="2">
        <v>0</v>
      </c>
      <c r="K264" s="2">
        <v>0</v>
      </c>
      <c r="L264" s="2">
        <f t="shared" si="38"/>
        <v>0</v>
      </c>
      <c r="M264" s="15">
        <f t="shared" si="39"/>
        <v>0</v>
      </c>
    </row>
    <row r="265" spans="1:13" x14ac:dyDescent="0.25">
      <c r="A265" s="1"/>
      <c r="B265" s="1"/>
      <c r="C265" s="1"/>
      <c r="D265" s="1"/>
      <c r="E265" s="1"/>
      <c r="F265" s="1" t="s">
        <v>355</v>
      </c>
      <c r="G265" s="1"/>
      <c r="H265" s="1"/>
      <c r="I265" s="1"/>
      <c r="J265" s="2">
        <v>0</v>
      </c>
      <c r="K265" s="2">
        <v>3333.33</v>
      </c>
      <c r="L265" s="2">
        <f t="shared" si="38"/>
        <v>-3333.33</v>
      </c>
      <c r="M265" s="15">
        <f t="shared" si="39"/>
        <v>0</v>
      </c>
    </row>
    <row r="266" spans="1:13" x14ac:dyDescent="0.25">
      <c r="A266" s="1"/>
      <c r="B266" s="1"/>
      <c r="C266" s="1"/>
      <c r="D266" s="1"/>
      <c r="E266" s="1"/>
      <c r="F266" s="1" t="s">
        <v>356</v>
      </c>
      <c r="G266" s="1"/>
      <c r="H266" s="1"/>
      <c r="I266" s="1"/>
      <c r="J266" s="2">
        <v>1983.48</v>
      </c>
      <c r="K266" s="2">
        <v>416.63</v>
      </c>
      <c r="L266" s="2">
        <f t="shared" si="38"/>
        <v>1566.85</v>
      </c>
      <c r="M266" s="15">
        <f t="shared" si="39"/>
        <v>4.7607699999999999</v>
      </c>
    </row>
    <row r="267" spans="1:13" ht="15.75" thickBot="1" x14ac:dyDescent="0.3">
      <c r="A267" s="1"/>
      <c r="B267" s="1"/>
      <c r="C267" s="1"/>
      <c r="D267" s="1"/>
      <c r="E267" s="1"/>
      <c r="F267" s="1" t="s">
        <v>357</v>
      </c>
      <c r="G267" s="1"/>
      <c r="H267" s="1"/>
      <c r="I267" s="1"/>
      <c r="J267" s="4">
        <v>75</v>
      </c>
      <c r="K267" s="4">
        <v>0</v>
      </c>
      <c r="L267" s="4">
        <f t="shared" si="38"/>
        <v>75</v>
      </c>
      <c r="M267" s="18">
        <f t="shared" si="39"/>
        <v>1</v>
      </c>
    </row>
    <row r="268" spans="1:13" x14ac:dyDescent="0.25">
      <c r="A268" s="1"/>
      <c r="B268" s="1"/>
      <c r="C268" s="1"/>
      <c r="D268" s="1"/>
      <c r="E268" s="1" t="s">
        <v>358</v>
      </c>
      <c r="F268" s="1"/>
      <c r="G268" s="1"/>
      <c r="H268" s="1"/>
      <c r="I268" s="1"/>
      <c r="J268" s="2">
        <f>ROUND(SUM(J261:J267),5)</f>
        <v>2308.48</v>
      </c>
      <c r="K268" s="2">
        <f>ROUND(SUM(K261:K267),5)</f>
        <v>3749.96</v>
      </c>
      <c r="L268" s="2">
        <f t="shared" si="38"/>
        <v>-1441.48</v>
      </c>
      <c r="M268" s="15">
        <f t="shared" si="39"/>
        <v>0.61560000000000004</v>
      </c>
    </row>
    <row r="269" spans="1:13" x14ac:dyDescent="0.25">
      <c r="A269" s="1"/>
      <c r="B269" s="1"/>
      <c r="C269" s="1"/>
      <c r="D269" s="1"/>
      <c r="E269" s="1" t="s">
        <v>359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360</v>
      </c>
      <c r="G270" s="1"/>
      <c r="H270" s="1"/>
      <c r="I270" s="1"/>
      <c r="J270" s="2">
        <v>0</v>
      </c>
      <c r="K270" s="2">
        <v>0</v>
      </c>
      <c r="L270" s="2">
        <f>ROUND((J270-K270),5)</f>
        <v>0</v>
      </c>
      <c r="M270" s="15">
        <f>ROUND(IF(K270=0, IF(J270=0, 0, 1), J270/K270),5)</f>
        <v>0</v>
      </c>
    </row>
    <row r="271" spans="1:13" x14ac:dyDescent="0.25">
      <c r="A271" s="1"/>
      <c r="B271" s="1"/>
      <c r="C271" s="1"/>
      <c r="D271" s="1"/>
      <c r="E271" s="1"/>
      <c r="F271" s="1" t="s">
        <v>361</v>
      </c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ht="15.75" thickBot="1" x14ac:dyDescent="0.3">
      <c r="A272" s="1"/>
      <c r="B272" s="1"/>
      <c r="C272" s="1"/>
      <c r="D272" s="1"/>
      <c r="E272" s="1"/>
      <c r="F272" s="1" t="s">
        <v>362</v>
      </c>
      <c r="G272" s="1"/>
      <c r="H272" s="1"/>
      <c r="I272" s="1"/>
      <c r="J272" s="4">
        <v>0</v>
      </c>
      <c r="K272" s="4">
        <v>0</v>
      </c>
      <c r="L272" s="4">
        <f>ROUND((J272-K272),5)</f>
        <v>0</v>
      </c>
      <c r="M272" s="18">
        <f>ROUND(IF(K272=0, IF(J272=0, 0, 1), J272/K272),5)</f>
        <v>0</v>
      </c>
    </row>
    <row r="273" spans="1:13" x14ac:dyDescent="0.25">
      <c r="A273" s="1"/>
      <c r="B273" s="1"/>
      <c r="C273" s="1"/>
      <c r="D273" s="1"/>
      <c r="E273" s="1" t="s">
        <v>363</v>
      </c>
      <c r="F273" s="1"/>
      <c r="G273" s="1"/>
      <c r="H273" s="1"/>
      <c r="I273" s="1"/>
      <c r="J273" s="2">
        <f>ROUND(SUM(J269:J272),5)</f>
        <v>0</v>
      </c>
      <c r="K273" s="2">
        <f>ROUND(SUM(K269:K272),5)</f>
        <v>0</v>
      </c>
      <c r="L273" s="2">
        <f>ROUND((J273-K273),5)</f>
        <v>0</v>
      </c>
      <c r="M273" s="15">
        <f>ROUND(IF(K273=0, IF(J273=0, 0, 1), J273/K273),5)</f>
        <v>0</v>
      </c>
    </row>
    <row r="274" spans="1:13" x14ac:dyDescent="0.25">
      <c r="A274" s="1"/>
      <c r="B274" s="1"/>
      <c r="C274" s="1"/>
      <c r="D274" s="1"/>
      <c r="E274" s="1" t="s">
        <v>364</v>
      </c>
      <c r="F274" s="1"/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5">
        <f>ROUND(IF(K274=0, IF(J274=0, 0, 1), J274/K274),5)</f>
        <v>0</v>
      </c>
    </row>
    <row r="275" spans="1:13" x14ac:dyDescent="0.25">
      <c r="A275" s="1"/>
      <c r="B275" s="1"/>
      <c r="C275" s="1"/>
      <c r="D275" s="1"/>
      <c r="E275" s="1" t="s">
        <v>365</v>
      </c>
      <c r="F275" s="1"/>
      <c r="G275" s="1"/>
      <c r="H275" s="1"/>
      <c r="I275" s="1"/>
      <c r="J275" s="2"/>
      <c r="K275" s="2"/>
      <c r="L275" s="2"/>
      <c r="M275" s="15"/>
    </row>
    <row r="276" spans="1:13" x14ac:dyDescent="0.25">
      <c r="A276" s="1"/>
      <c r="B276" s="1"/>
      <c r="C276" s="1"/>
      <c r="D276" s="1"/>
      <c r="E276" s="1"/>
      <c r="F276" s="1" t="s">
        <v>366</v>
      </c>
      <c r="G276" s="1"/>
      <c r="H276" s="1"/>
      <c r="I276" s="1"/>
      <c r="J276" s="2">
        <v>3743.7</v>
      </c>
      <c r="K276" s="2">
        <v>0</v>
      </c>
      <c r="L276" s="2">
        <f t="shared" ref="L276:L284" si="40">ROUND((J276-K276),5)</f>
        <v>3743.7</v>
      </c>
      <c r="M276" s="15">
        <f t="shared" ref="M276:M284" si="41">ROUND(IF(K276=0, IF(J276=0, 0, 1), J276/K276),5)</f>
        <v>1</v>
      </c>
    </row>
    <row r="277" spans="1:13" x14ac:dyDescent="0.25">
      <c r="A277" s="1"/>
      <c r="B277" s="1"/>
      <c r="C277" s="1"/>
      <c r="D277" s="1"/>
      <c r="E277" s="1"/>
      <c r="F277" s="1" t="s">
        <v>367</v>
      </c>
      <c r="G277" s="1"/>
      <c r="H277" s="1"/>
      <c r="I277" s="1"/>
      <c r="J277" s="2">
        <v>1179.52</v>
      </c>
      <c r="K277" s="2">
        <v>0</v>
      </c>
      <c r="L277" s="2">
        <f t="shared" si="40"/>
        <v>1179.52</v>
      </c>
      <c r="M277" s="15">
        <f t="shared" si="41"/>
        <v>1</v>
      </c>
    </row>
    <row r="278" spans="1:13" x14ac:dyDescent="0.25">
      <c r="A278" s="1"/>
      <c r="B278" s="1"/>
      <c r="C278" s="1"/>
      <c r="D278" s="1"/>
      <c r="E278" s="1"/>
      <c r="F278" s="1" t="s">
        <v>368</v>
      </c>
      <c r="G278" s="1"/>
      <c r="H278" s="1"/>
      <c r="I278" s="1"/>
      <c r="J278" s="2">
        <v>690</v>
      </c>
      <c r="K278" s="2">
        <v>0</v>
      </c>
      <c r="L278" s="2">
        <f t="shared" si="40"/>
        <v>690</v>
      </c>
      <c r="M278" s="15">
        <f t="shared" si="41"/>
        <v>1</v>
      </c>
    </row>
    <row r="279" spans="1:13" x14ac:dyDescent="0.25">
      <c r="A279" s="1"/>
      <c r="B279" s="1"/>
      <c r="C279" s="1"/>
      <c r="D279" s="1"/>
      <c r="E279" s="1"/>
      <c r="F279" s="1" t="s">
        <v>369</v>
      </c>
      <c r="G279" s="1"/>
      <c r="H279" s="1"/>
      <c r="I279" s="1"/>
      <c r="J279" s="2">
        <v>0</v>
      </c>
      <c r="K279" s="2">
        <v>0</v>
      </c>
      <c r="L279" s="2">
        <f t="shared" si="40"/>
        <v>0</v>
      </c>
      <c r="M279" s="15">
        <f t="shared" si="41"/>
        <v>0</v>
      </c>
    </row>
    <row r="280" spans="1:13" x14ac:dyDescent="0.25">
      <c r="A280" s="1"/>
      <c r="B280" s="1"/>
      <c r="C280" s="1"/>
      <c r="D280" s="1"/>
      <c r="E280" s="1"/>
      <c r="F280" s="1" t="s">
        <v>370</v>
      </c>
      <c r="G280" s="1"/>
      <c r="H280" s="1"/>
      <c r="I280" s="1"/>
      <c r="J280" s="2">
        <v>89.71</v>
      </c>
      <c r="K280" s="2">
        <v>0</v>
      </c>
      <c r="L280" s="2">
        <f t="shared" si="40"/>
        <v>89.71</v>
      </c>
      <c r="M280" s="15">
        <f t="shared" si="41"/>
        <v>1</v>
      </c>
    </row>
    <row r="281" spans="1:13" ht="15.75" thickBot="1" x14ac:dyDescent="0.3">
      <c r="A281" s="1"/>
      <c r="B281" s="1"/>
      <c r="C281" s="1"/>
      <c r="D281" s="1"/>
      <c r="E281" s="1"/>
      <c r="F281" s="1" t="s">
        <v>371</v>
      </c>
      <c r="G281" s="1"/>
      <c r="H281" s="1"/>
      <c r="I281" s="1"/>
      <c r="J281" s="2">
        <v>0</v>
      </c>
      <c r="K281" s="2">
        <v>0</v>
      </c>
      <c r="L281" s="2">
        <f t="shared" si="40"/>
        <v>0</v>
      </c>
      <c r="M281" s="15">
        <f t="shared" si="41"/>
        <v>0</v>
      </c>
    </row>
    <row r="282" spans="1:13" ht="15.75" thickBot="1" x14ac:dyDescent="0.3">
      <c r="A282" s="1"/>
      <c r="B282" s="1"/>
      <c r="C282" s="1"/>
      <c r="D282" s="1"/>
      <c r="E282" s="1" t="s">
        <v>372</v>
      </c>
      <c r="F282" s="1"/>
      <c r="G282" s="1"/>
      <c r="H282" s="1"/>
      <c r="I282" s="1"/>
      <c r="J282" s="5">
        <f>ROUND(SUM(J275:J281),5)</f>
        <v>5702.93</v>
      </c>
      <c r="K282" s="5">
        <f>ROUND(SUM(K275:K281),5)</f>
        <v>0</v>
      </c>
      <c r="L282" s="5">
        <f t="shared" si="40"/>
        <v>5702.93</v>
      </c>
      <c r="M282" s="16">
        <f t="shared" si="41"/>
        <v>1</v>
      </c>
    </row>
    <row r="283" spans="1:13" ht="15.75" thickBot="1" x14ac:dyDescent="0.3">
      <c r="A283" s="1"/>
      <c r="B283" s="1"/>
      <c r="C283" s="1"/>
      <c r="D283" s="1" t="s">
        <v>373</v>
      </c>
      <c r="E283" s="1"/>
      <c r="F283" s="1"/>
      <c r="G283" s="1"/>
      <c r="H283" s="1"/>
      <c r="I283" s="1"/>
      <c r="J283" s="3">
        <f>ROUND(J260+J268+SUM(J273:J274)+J282,5)</f>
        <v>8011.41</v>
      </c>
      <c r="K283" s="3">
        <f>ROUND(K260+K268+SUM(K273:K274)+K282,5)</f>
        <v>3749.96</v>
      </c>
      <c r="L283" s="3">
        <f t="shared" si="40"/>
        <v>4261.45</v>
      </c>
      <c r="M283" s="17">
        <f t="shared" si="41"/>
        <v>2.1364000000000001</v>
      </c>
    </row>
    <row r="284" spans="1:13" x14ac:dyDescent="0.25">
      <c r="A284" s="1"/>
      <c r="B284" s="1"/>
      <c r="C284" s="1" t="s">
        <v>374</v>
      </c>
      <c r="D284" s="1"/>
      <c r="E284" s="1"/>
      <c r="F284" s="1"/>
      <c r="G284" s="1"/>
      <c r="H284" s="1"/>
      <c r="I284" s="1"/>
      <c r="J284" s="2">
        <f>ROUND(J259+J283,5)</f>
        <v>8011.41</v>
      </c>
      <c r="K284" s="2">
        <f>ROUND(K259+K283,5)</f>
        <v>3749.96</v>
      </c>
      <c r="L284" s="2">
        <f t="shared" si="40"/>
        <v>4261.45</v>
      </c>
      <c r="M284" s="15">
        <f t="shared" si="41"/>
        <v>2.1364000000000001</v>
      </c>
    </row>
    <row r="285" spans="1:13" x14ac:dyDescent="0.25">
      <c r="A285" s="1"/>
      <c r="B285" s="1"/>
      <c r="C285" s="1" t="s">
        <v>375</v>
      </c>
      <c r="D285" s="1"/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 t="s">
        <v>376</v>
      </c>
      <c r="E286" s="1"/>
      <c r="F286" s="1"/>
      <c r="G286" s="1"/>
      <c r="H286" s="1"/>
      <c r="I286" s="1"/>
      <c r="J286" s="2">
        <v>0</v>
      </c>
      <c r="K286" s="2">
        <v>0</v>
      </c>
      <c r="L286" s="2">
        <f>ROUND((J286-K286),5)</f>
        <v>0</v>
      </c>
      <c r="M286" s="15">
        <f>ROUND(IF(K286=0, IF(J286=0, 0, 1), J286/K286),5)</f>
        <v>0</v>
      </c>
    </row>
    <row r="287" spans="1:13" x14ac:dyDescent="0.25">
      <c r="A287" s="1"/>
      <c r="B287" s="1"/>
      <c r="C287" s="1"/>
      <c r="D287" s="1" t="s">
        <v>377</v>
      </c>
      <c r="E287" s="1"/>
      <c r="F287" s="1"/>
      <c r="G287" s="1"/>
      <c r="H287" s="1"/>
      <c r="I287" s="1"/>
      <c r="J287" s="2"/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378</v>
      </c>
      <c r="F288" s="1"/>
      <c r="G288" s="1"/>
      <c r="H288" s="1"/>
      <c r="I288" s="1"/>
      <c r="J288" s="2">
        <v>0</v>
      </c>
      <c r="K288" s="2">
        <v>35000</v>
      </c>
      <c r="L288" s="2">
        <f>ROUND((J288-K288),5)</f>
        <v>-35000</v>
      </c>
      <c r="M288" s="15">
        <f>ROUND(IF(K288=0, IF(J288=0, 0, 1), J288/K288),5)</f>
        <v>0</v>
      </c>
    </row>
    <row r="289" spans="1:13" x14ac:dyDescent="0.25">
      <c r="A289" s="1"/>
      <c r="B289" s="1"/>
      <c r="C289" s="1"/>
      <c r="D289" s="1"/>
      <c r="E289" s="1" t="s">
        <v>379</v>
      </c>
      <c r="F289" s="1"/>
      <c r="G289" s="1"/>
      <c r="H289" s="1"/>
      <c r="I289" s="1"/>
      <c r="J289" s="2">
        <v>0</v>
      </c>
      <c r="K289" s="2">
        <v>0</v>
      </c>
      <c r="L289" s="2">
        <f>ROUND((J289-K289),5)</f>
        <v>0</v>
      </c>
      <c r="M289" s="15">
        <f>ROUND(IF(K289=0, IF(J289=0, 0, 1), J289/K289),5)</f>
        <v>0</v>
      </c>
    </row>
    <row r="290" spans="1:13" x14ac:dyDescent="0.25">
      <c r="A290" s="1"/>
      <c r="B290" s="1"/>
      <c r="C290" s="1"/>
      <c r="D290" s="1"/>
      <c r="E290" s="1" t="s">
        <v>380</v>
      </c>
      <c r="F290" s="1"/>
      <c r="G290" s="1"/>
      <c r="H290" s="1"/>
      <c r="I290" s="1"/>
      <c r="J290" s="2">
        <v>0</v>
      </c>
      <c r="K290" s="2">
        <v>0</v>
      </c>
      <c r="L290" s="2">
        <f>ROUND((J290-K290),5)</f>
        <v>0</v>
      </c>
      <c r="M290" s="15">
        <f>ROUND(IF(K290=0, IF(J290=0, 0, 1), J290/K290),5)</f>
        <v>0</v>
      </c>
    </row>
    <row r="291" spans="1:13" x14ac:dyDescent="0.25">
      <c r="A291" s="1"/>
      <c r="B291" s="1"/>
      <c r="C291" s="1"/>
      <c r="D291" s="1"/>
      <c r="E291" s="1" t="s">
        <v>381</v>
      </c>
      <c r="F291" s="1"/>
      <c r="G291" s="1"/>
      <c r="H291" s="1"/>
      <c r="I291" s="1"/>
      <c r="J291" s="2">
        <v>0</v>
      </c>
      <c r="K291" s="2">
        <v>0</v>
      </c>
      <c r="L291" s="2">
        <f>ROUND((J291-K291),5)</f>
        <v>0</v>
      </c>
      <c r="M291" s="15">
        <f>ROUND(IF(K291=0, IF(J291=0, 0, 1), J291/K291),5)</f>
        <v>0</v>
      </c>
    </row>
    <row r="292" spans="1:13" x14ac:dyDescent="0.25">
      <c r="A292" s="1"/>
      <c r="B292" s="1"/>
      <c r="C292" s="1"/>
      <c r="D292" s="1"/>
      <c r="E292" s="1" t="s">
        <v>382</v>
      </c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/>
      <c r="F293" s="1" t="s">
        <v>383</v>
      </c>
      <c r="G293" s="1"/>
      <c r="H293" s="1"/>
      <c r="I293" s="1"/>
      <c r="J293" s="2">
        <v>3181.44</v>
      </c>
      <c r="K293" s="2">
        <v>0</v>
      </c>
      <c r="L293" s="2">
        <f t="shared" ref="L293:L299" si="42">ROUND((J293-K293),5)</f>
        <v>3181.44</v>
      </c>
      <c r="M293" s="15">
        <f t="shared" ref="M293:M299" si="43">ROUND(IF(K293=0, IF(J293=0, 0, 1), J293/K293),5)</f>
        <v>1</v>
      </c>
    </row>
    <row r="294" spans="1:13" x14ac:dyDescent="0.25">
      <c r="A294" s="1"/>
      <c r="B294" s="1"/>
      <c r="C294" s="1"/>
      <c r="D294" s="1"/>
      <c r="E294" s="1"/>
      <c r="F294" s="1" t="s">
        <v>384</v>
      </c>
      <c r="G294" s="1"/>
      <c r="H294" s="1"/>
      <c r="I294" s="1"/>
      <c r="J294" s="2">
        <v>12631.71</v>
      </c>
      <c r="K294" s="2">
        <v>0</v>
      </c>
      <c r="L294" s="2">
        <f t="shared" si="42"/>
        <v>12631.71</v>
      </c>
      <c r="M294" s="15">
        <f t="shared" si="43"/>
        <v>1</v>
      </c>
    </row>
    <row r="295" spans="1:13" x14ac:dyDescent="0.25">
      <c r="A295" s="1"/>
      <c r="B295" s="1"/>
      <c r="C295" s="1"/>
      <c r="D295" s="1"/>
      <c r="E295" s="1"/>
      <c r="F295" s="1" t="s">
        <v>385</v>
      </c>
      <c r="G295" s="1"/>
      <c r="H295" s="1"/>
      <c r="I295" s="1"/>
      <c r="J295" s="2">
        <v>690</v>
      </c>
      <c r="K295" s="2">
        <v>0</v>
      </c>
      <c r="L295" s="2">
        <f t="shared" si="42"/>
        <v>690</v>
      </c>
      <c r="M295" s="15">
        <f t="shared" si="43"/>
        <v>1</v>
      </c>
    </row>
    <row r="296" spans="1:13" ht="15.75" thickBot="1" x14ac:dyDescent="0.3">
      <c r="A296" s="1"/>
      <c r="B296" s="1"/>
      <c r="C296" s="1"/>
      <c r="D296" s="1"/>
      <c r="E296" s="1"/>
      <c r="F296" s="1" t="s">
        <v>386</v>
      </c>
      <c r="G296" s="1"/>
      <c r="H296" s="1"/>
      <c r="I296" s="1"/>
      <c r="J296" s="4">
        <v>0</v>
      </c>
      <c r="K296" s="4">
        <v>0</v>
      </c>
      <c r="L296" s="4">
        <f t="shared" si="42"/>
        <v>0</v>
      </c>
      <c r="M296" s="18">
        <f t="shared" si="43"/>
        <v>0</v>
      </c>
    </row>
    <row r="297" spans="1:13" x14ac:dyDescent="0.25">
      <c r="A297" s="1"/>
      <c r="B297" s="1"/>
      <c r="C297" s="1"/>
      <c r="D297" s="1"/>
      <c r="E297" s="1" t="s">
        <v>387</v>
      </c>
      <c r="F297" s="1"/>
      <c r="G297" s="1"/>
      <c r="H297" s="1"/>
      <c r="I297" s="1"/>
      <c r="J297" s="2">
        <f>ROUND(SUM(J292:J296),5)</f>
        <v>16503.150000000001</v>
      </c>
      <c r="K297" s="2">
        <f>ROUND(SUM(K292:K296),5)</f>
        <v>0</v>
      </c>
      <c r="L297" s="2">
        <f t="shared" si="42"/>
        <v>16503.150000000001</v>
      </c>
      <c r="M297" s="15">
        <f t="shared" si="43"/>
        <v>1</v>
      </c>
    </row>
    <row r="298" spans="1:13" ht="15.75" thickBot="1" x14ac:dyDescent="0.3">
      <c r="A298" s="1"/>
      <c r="B298" s="1"/>
      <c r="C298" s="1"/>
      <c r="D298" s="1"/>
      <c r="E298" s="1" t="s">
        <v>388</v>
      </c>
      <c r="F298" s="1"/>
      <c r="G298" s="1"/>
      <c r="H298" s="1"/>
      <c r="I298" s="1"/>
      <c r="J298" s="4">
        <v>0</v>
      </c>
      <c r="K298" s="4">
        <v>0</v>
      </c>
      <c r="L298" s="4">
        <f t="shared" si="42"/>
        <v>0</v>
      </c>
      <c r="M298" s="18">
        <f t="shared" si="43"/>
        <v>0</v>
      </c>
    </row>
    <row r="299" spans="1:13" x14ac:dyDescent="0.25">
      <c r="A299" s="1"/>
      <c r="B299" s="1"/>
      <c r="C299" s="1"/>
      <c r="D299" s="1" t="s">
        <v>389</v>
      </c>
      <c r="E299" s="1"/>
      <c r="F299" s="1"/>
      <c r="G299" s="1"/>
      <c r="H299" s="1"/>
      <c r="I299" s="1"/>
      <c r="J299" s="2">
        <f>ROUND(SUM(J287:J291)+SUM(J297:J298),5)</f>
        <v>16503.150000000001</v>
      </c>
      <c r="K299" s="2">
        <f>ROUND(SUM(K287:K291)+SUM(K297:K298),5)</f>
        <v>35000</v>
      </c>
      <c r="L299" s="2">
        <f t="shared" si="42"/>
        <v>-18496.849999999999</v>
      </c>
      <c r="M299" s="15">
        <f t="shared" si="43"/>
        <v>0.47151999999999999</v>
      </c>
    </row>
    <row r="300" spans="1:13" x14ac:dyDescent="0.25">
      <c r="A300" s="1"/>
      <c r="B300" s="1"/>
      <c r="C300" s="1"/>
      <c r="D300" s="1" t="s">
        <v>390</v>
      </c>
      <c r="E300" s="1"/>
      <c r="F300" s="1"/>
      <c r="G300" s="1"/>
      <c r="H300" s="1"/>
      <c r="I300" s="1"/>
      <c r="J300" s="2"/>
      <c r="K300" s="2"/>
      <c r="L300" s="2"/>
      <c r="M300" s="15"/>
    </row>
    <row r="301" spans="1:13" x14ac:dyDescent="0.25">
      <c r="A301" s="1"/>
      <c r="B301" s="1"/>
      <c r="C301" s="1"/>
      <c r="D301" s="1"/>
      <c r="E301" s="1" t="s">
        <v>391</v>
      </c>
      <c r="F301" s="1"/>
      <c r="G301" s="1"/>
      <c r="H301" s="1"/>
      <c r="I301" s="1"/>
      <c r="J301" s="2">
        <v>0</v>
      </c>
      <c r="K301" s="2">
        <v>0</v>
      </c>
      <c r="L301" s="2">
        <f t="shared" ref="L301:L306" si="44">ROUND((J301-K301),5)</f>
        <v>0</v>
      </c>
      <c r="M301" s="15">
        <f t="shared" ref="M301:M306" si="45">ROUND(IF(K301=0, IF(J301=0, 0, 1), J301/K301),5)</f>
        <v>0</v>
      </c>
    </row>
    <row r="302" spans="1:13" ht="15.75" thickBot="1" x14ac:dyDescent="0.3">
      <c r="A302" s="1"/>
      <c r="B302" s="1"/>
      <c r="C302" s="1"/>
      <c r="D302" s="1"/>
      <c r="E302" s="1" t="s">
        <v>392</v>
      </c>
      <c r="F302" s="1"/>
      <c r="G302" s="1"/>
      <c r="H302" s="1"/>
      <c r="I302" s="1"/>
      <c r="J302" s="2">
        <v>0</v>
      </c>
      <c r="K302" s="2">
        <v>0</v>
      </c>
      <c r="L302" s="2">
        <f t="shared" si="44"/>
        <v>0</v>
      </c>
      <c r="M302" s="15">
        <f t="shared" si="45"/>
        <v>0</v>
      </c>
    </row>
    <row r="303" spans="1:13" ht="15.75" thickBot="1" x14ac:dyDescent="0.3">
      <c r="A303" s="1"/>
      <c r="B303" s="1"/>
      <c r="C303" s="1"/>
      <c r="D303" s="1" t="s">
        <v>393</v>
      </c>
      <c r="E303" s="1"/>
      <c r="F303" s="1"/>
      <c r="G303" s="1"/>
      <c r="H303" s="1"/>
      <c r="I303" s="1"/>
      <c r="J303" s="5">
        <f>ROUND(SUM(J300:J302),5)</f>
        <v>0</v>
      </c>
      <c r="K303" s="5">
        <f>ROUND(SUM(K300:K302),5)</f>
        <v>0</v>
      </c>
      <c r="L303" s="5">
        <f t="shared" si="44"/>
        <v>0</v>
      </c>
      <c r="M303" s="16">
        <f t="shared" si="45"/>
        <v>0</v>
      </c>
    </row>
    <row r="304" spans="1:13" ht="15.75" thickBot="1" x14ac:dyDescent="0.3">
      <c r="A304" s="1"/>
      <c r="B304" s="1"/>
      <c r="C304" s="1" t="s">
        <v>394</v>
      </c>
      <c r="D304" s="1"/>
      <c r="E304" s="1"/>
      <c r="F304" s="1"/>
      <c r="G304" s="1"/>
      <c r="H304" s="1"/>
      <c r="I304" s="1"/>
      <c r="J304" s="5">
        <f>ROUND(SUM(J285:J286)+J299+J303,5)</f>
        <v>16503.150000000001</v>
      </c>
      <c r="K304" s="5">
        <f>ROUND(SUM(K285:K286)+K299+K303,5)</f>
        <v>35000</v>
      </c>
      <c r="L304" s="5">
        <f t="shared" si="44"/>
        <v>-18496.849999999999</v>
      </c>
      <c r="M304" s="16">
        <f t="shared" si="45"/>
        <v>0.47151999999999999</v>
      </c>
    </row>
    <row r="305" spans="1:13" ht="15.75" thickBot="1" x14ac:dyDescent="0.3">
      <c r="A305" s="1"/>
      <c r="B305" s="1" t="s">
        <v>395</v>
      </c>
      <c r="C305" s="1"/>
      <c r="D305" s="1"/>
      <c r="E305" s="1"/>
      <c r="F305" s="1"/>
      <c r="G305" s="1"/>
      <c r="H305" s="1"/>
      <c r="I305" s="1"/>
      <c r="J305" s="5">
        <f>ROUND(J258+J284-J304,5)</f>
        <v>-8491.74</v>
      </c>
      <c r="K305" s="5">
        <f>ROUND(K258+K284-K304,5)</f>
        <v>-31250.04</v>
      </c>
      <c r="L305" s="5">
        <f t="shared" si="44"/>
        <v>22758.3</v>
      </c>
      <c r="M305" s="16">
        <f t="shared" si="45"/>
        <v>0.27173999999999998</v>
      </c>
    </row>
    <row r="306" spans="1:13" s="8" customFormat="1" ht="12" thickBot="1" x14ac:dyDescent="0.25">
      <c r="A306" s="6" t="s">
        <v>86</v>
      </c>
      <c r="B306" s="6"/>
      <c r="C306" s="6"/>
      <c r="D306" s="6"/>
      <c r="E306" s="6"/>
      <c r="F306" s="6"/>
      <c r="G306" s="6"/>
      <c r="H306" s="6"/>
      <c r="I306" s="6"/>
      <c r="J306" s="7">
        <f>ROUND(J257+J305,5)</f>
        <v>311277.65000000002</v>
      </c>
      <c r="K306" s="7">
        <f>ROUND(K257+K305,5)</f>
        <v>-231716.78</v>
      </c>
      <c r="L306" s="7">
        <f t="shared" si="44"/>
        <v>542994.43000000005</v>
      </c>
      <c r="M306" s="19">
        <f t="shared" si="45"/>
        <v>-1.34335</v>
      </c>
    </row>
    <row r="307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3:09 PM
&amp;"Arial,Bold"&amp;8 06/07/25
&amp;"Arial,Bold"&amp;8 Accrual Basis&amp;C&amp;"Arial,Bold"&amp;12 Nederland Fire Protection District
&amp;"Arial,Bold"&amp;14 Income &amp;&amp; Expense Budget vs. Actual
&amp;"Arial,Bold"&amp;10 May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7C6C-CB81-42E7-BE08-77BFFD88F941}">
  <sheetPr codeName="Sheet3"/>
  <dimension ref="A1:M311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425781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396</v>
      </c>
      <c r="K2" s="20" t="s">
        <v>90</v>
      </c>
      <c r="L2" s="20" t="s">
        <v>91</v>
      </c>
      <c r="M2" s="20" t="s">
        <v>92</v>
      </c>
    </row>
    <row r="3" spans="1:13" ht="15.75" thickTop="1" x14ac:dyDescent="0.25">
      <c r="A3" s="1"/>
      <c r="B3" s="1" t="s">
        <v>93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94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95</v>
      </c>
      <c r="F5" s="1"/>
      <c r="G5" s="1"/>
      <c r="H5" s="1"/>
      <c r="I5" s="1"/>
      <c r="J5" s="2">
        <v>3704.95</v>
      </c>
      <c r="K5" s="2">
        <v>0</v>
      </c>
      <c r="L5" s="2">
        <f>ROUND((J5-K5),5)</f>
        <v>3704.95</v>
      </c>
      <c r="M5" s="15">
        <f>ROUND(IF(K5=0, IF(J5=0, 0, 1), J5/K5),5)</f>
        <v>1</v>
      </c>
    </row>
    <row r="6" spans="1:13" x14ac:dyDescent="0.25">
      <c r="A6" s="1"/>
      <c r="B6" s="1"/>
      <c r="C6" s="1"/>
      <c r="D6" s="1"/>
      <c r="E6" s="1" t="s">
        <v>96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97</v>
      </c>
      <c r="F7" s="1"/>
      <c r="G7" s="1"/>
      <c r="H7" s="1"/>
      <c r="I7" s="1"/>
      <c r="J7" s="2">
        <v>0</v>
      </c>
      <c r="K7" s="2">
        <v>200</v>
      </c>
      <c r="L7" s="2">
        <f>ROUND((J7-K7),5)</f>
        <v>-200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98</v>
      </c>
      <c r="F8" s="1"/>
      <c r="G8" s="1"/>
      <c r="H8" s="1"/>
      <c r="I8" s="1"/>
      <c r="J8" s="2">
        <v>20344.43</v>
      </c>
      <c r="K8" s="2">
        <v>14583.3</v>
      </c>
      <c r="L8" s="2">
        <f>ROUND((J8-K8),5)</f>
        <v>5761.13</v>
      </c>
      <c r="M8" s="15">
        <f>ROUND(IF(K8=0, IF(J8=0, 0, 1), J8/K8),5)</f>
        <v>1.3950499999999999</v>
      </c>
    </row>
    <row r="9" spans="1:13" x14ac:dyDescent="0.25">
      <c r="A9" s="1"/>
      <c r="B9" s="1"/>
      <c r="C9" s="1"/>
      <c r="D9" s="1"/>
      <c r="E9" s="1" t="s">
        <v>99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100</v>
      </c>
      <c r="G10" s="1"/>
      <c r="H10" s="1"/>
      <c r="I10" s="1"/>
      <c r="J10" s="2">
        <v>-2801.96</v>
      </c>
      <c r="K10" s="2">
        <v>0</v>
      </c>
      <c r="L10" s="2">
        <f>ROUND((J10-K10),5)</f>
        <v>-2801.96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101</v>
      </c>
      <c r="G11" s="1"/>
      <c r="H11" s="1"/>
      <c r="I11" s="1"/>
      <c r="J11" s="2">
        <v>1794.18</v>
      </c>
      <c r="K11" s="2">
        <v>0</v>
      </c>
      <c r="L11" s="2">
        <f>ROUND((J11-K11),5)</f>
        <v>1794.18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102</v>
      </c>
      <c r="G12" s="1"/>
      <c r="H12" s="1"/>
      <c r="I12" s="1"/>
      <c r="J12" s="2">
        <v>1051.27</v>
      </c>
      <c r="K12" s="2">
        <v>0</v>
      </c>
      <c r="L12" s="2">
        <f>ROUND((J12-K12),5)</f>
        <v>1051.27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103</v>
      </c>
      <c r="G13" s="1"/>
      <c r="H13" s="1"/>
      <c r="I13" s="1"/>
      <c r="J13" s="2">
        <v>-1664.7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104</v>
      </c>
      <c r="G14" s="1"/>
      <c r="H14" s="1"/>
      <c r="I14" s="1"/>
      <c r="J14" s="2">
        <v>1057867.54</v>
      </c>
      <c r="K14" s="2">
        <v>1098709.29</v>
      </c>
      <c r="L14" s="2">
        <f t="shared" ref="L14:L31" si="0">ROUND((J14-K14),5)</f>
        <v>-40841.75</v>
      </c>
      <c r="M14" s="15">
        <f t="shared" ref="M14:M31" si="1">ROUND(IF(K14=0, IF(J14=0, 0, 1), J14/K14),5)</f>
        <v>0.96282999999999996</v>
      </c>
    </row>
    <row r="15" spans="1:13" x14ac:dyDescent="0.25">
      <c r="A15" s="1"/>
      <c r="B15" s="1"/>
      <c r="C15" s="1"/>
      <c r="D15" s="1"/>
      <c r="E15" s="1"/>
      <c r="F15" s="1" t="s">
        <v>105</v>
      </c>
      <c r="G15" s="1"/>
      <c r="H15" s="1"/>
      <c r="I15" s="1"/>
      <c r="J15" s="2">
        <v>24231.07</v>
      </c>
      <c r="K15" s="2">
        <v>24933.17</v>
      </c>
      <c r="L15" s="2">
        <f t="shared" si="0"/>
        <v>-702.1</v>
      </c>
      <c r="M15" s="15">
        <f t="shared" si="1"/>
        <v>0.97184000000000004</v>
      </c>
    </row>
    <row r="16" spans="1:13" x14ac:dyDescent="0.25">
      <c r="A16" s="1"/>
      <c r="B16" s="1"/>
      <c r="C16" s="1"/>
      <c r="D16" s="1"/>
      <c r="E16" s="1"/>
      <c r="F16" s="1" t="s">
        <v>106</v>
      </c>
      <c r="G16" s="1"/>
      <c r="H16" s="1"/>
      <c r="I16" s="1"/>
      <c r="J16" s="2">
        <v>0</v>
      </c>
      <c r="K16" s="2">
        <v>18543.75</v>
      </c>
      <c r="L16" s="2">
        <f t="shared" si="0"/>
        <v>-18543.75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107</v>
      </c>
      <c r="G17" s="1"/>
      <c r="H17" s="1"/>
      <c r="I17" s="1"/>
      <c r="J17" s="2">
        <v>0</v>
      </c>
      <c r="K17" s="2">
        <v>927.15</v>
      </c>
      <c r="L17" s="2">
        <f t="shared" si="0"/>
        <v>-927.15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108</v>
      </c>
      <c r="G18" s="1"/>
      <c r="H18" s="1"/>
      <c r="I18" s="1"/>
      <c r="J18" s="2">
        <v>49.42</v>
      </c>
      <c r="K18" s="2">
        <v>0</v>
      </c>
      <c r="L18" s="2">
        <f t="shared" si="0"/>
        <v>49.42</v>
      </c>
      <c r="M18" s="15">
        <f t="shared" si="1"/>
        <v>1</v>
      </c>
    </row>
    <row r="19" spans="1:13" x14ac:dyDescent="0.25">
      <c r="A19" s="1"/>
      <c r="B19" s="1"/>
      <c r="C19" s="1"/>
      <c r="D19" s="1"/>
      <c r="E19" s="1"/>
      <c r="F19" s="1" t="s">
        <v>109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110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111</v>
      </c>
      <c r="G21" s="1"/>
      <c r="H21" s="1"/>
      <c r="I21" s="1"/>
      <c r="J21" s="2">
        <v>45895.78</v>
      </c>
      <c r="K21" s="2">
        <v>0</v>
      </c>
      <c r="L21" s="2">
        <f t="shared" si="0"/>
        <v>45895.78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112</v>
      </c>
      <c r="G22" s="1"/>
      <c r="H22" s="1"/>
      <c r="I22" s="1"/>
      <c r="J22" s="2">
        <v>78328.84</v>
      </c>
      <c r="K22" s="2">
        <v>47782.02</v>
      </c>
      <c r="L22" s="2">
        <f t="shared" si="0"/>
        <v>30546.82</v>
      </c>
      <c r="M22" s="15">
        <f t="shared" si="1"/>
        <v>1.6393</v>
      </c>
    </row>
    <row r="23" spans="1:13" x14ac:dyDescent="0.25">
      <c r="A23" s="1"/>
      <c r="B23" s="1"/>
      <c r="C23" s="1"/>
      <c r="D23" s="1"/>
      <c r="E23" s="1"/>
      <c r="F23" s="1" t="s">
        <v>113</v>
      </c>
      <c r="G23" s="1"/>
      <c r="H23" s="1"/>
      <c r="I23" s="1"/>
      <c r="J23" s="2">
        <v>-37938.14</v>
      </c>
      <c r="K23" s="2">
        <v>0</v>
      </c>
      <c r="L23" s="2">
        <f t="shared" si="0"/>
        <v>-37938.14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114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115</v>
      </c>
      <c r="G25" s="1"/>
      <c r="H25" s="1"/>
      <c r="I25" s="1"/>
      <c r="J25" s="2">
        <v>-1745.39</v>
      </c>
      <c r="K25" s="2">
        <v>27830.400000000001</v>
      </c>
      <c r="L25" s="2">
        <f t="shared" si="0"/>
        <v>-29575.79</v>
      </c>
      <c r="M25" s="15">
        <f t="shared" si="1"/>
        <v>-6.2719999999999998E-2</v>
      </c>
    </row>
    <row r="26" spans="1:13" x14ac:dyDescent="0.25">
      <c r="A26" s="1"/>
      <c r="B26" s="1"/>
      <c r="C26" s="1"/>
      <c r="D26" s="1"/>
      <c r="E26" s="1"/>
      <c r="F26" s="1" t="s">
        <v>116</v>
      </c>
      <c r="G26" s="1"/>
      <c r="H26" s="1"/>
      <c r="I26" s="1"/>
      <c r="J26" s="2">
        <v>-8.4499999999999993</v>
      </c>
      <c r="K26" s="2">
        <v>0</v>
      </c>
      <c r="L26" s="2">
        <f t="shared" si="0"/>
        <v>-8.4499999999999993</v>
      </c>
      <c r="M26" s="15">
        <f t="shared" si="1"/>
        <v>1</v>
      </c>
    </row>
    <row r="27" spans="1:13" x14ac:dyDescent="0.25">
      <c r="A27" s="1"/>
      <c r="B27" s="1"/>
      <c r="C27" s="1"/>
      <c r="D27" s="1"/>
      <c r="E27" s="1"/>
      <c r="F27" s="1" t="s">
        <v>117</v>
      </c>
      <c r="G27" s="1"/>
      <c r="H27" s="1"/>
      <c r="I27" s="1"/>
      <c r="J27" s="2">
        <v>1.9</v>
      </c>
      <c r="K27" s="2">
        <v>0</v>
      </c>
      <c r="L27" s="2">
        <f t="shared" si="0"/>
        <v>1.9</v>
      </c>
      <c r="M27" s="15">
        <f t="shared" si="1"/>
        <v>1</v>
      </c>
    </row>
    <row r="28" spans="1:13" ht="15.75" thickBot="1" x14ac:dyDescent="0.3">
      <c r="A28" s="1"/>
      <c r="B28" s="1"/>
      <c r="C28" s="1"/>
      <c r="D28" s="1"/>
      <c r="E28" s="1"/>
      <c r="F28" s="1" t="s">
        <v>118</v>
      </c>
      <c r="G28" s="1"/>
      <c r="H28" s="1"/>
      <c r="I28" s="1"/>
      <c r="J28" s="2">
        <v>24072.92</v>
      </c>
      <c r="K28" s="2">
        <v>0</v>
      </c>
      <c r="L28" s="2">
        <f t="shared" si="0"/>
        <v>24072.92</v>
      </c>
      <c r="M28" s="15">
        <f t="shared" si="1"/>
        <v>1</v>
      </c>
    </row>
    <row r="29" spans="1:13" ht="15.75" thickBot="1" x14ac:dyDescent="0.3">
      <c r="A29" s="1"/>
      <c r="B29" s="1"/>
      <c r="C29" s="1"/>
      <c r="D29" s="1"/>
      <c r="E29" s="1" t="s">
        <v>119</v>
      </c>
      <c r="F29" s="1"/>
      <c r="G29" s="1"/>
      <c r="H29" s="1"/>
      <c r="I29" s="1"/>
      <c r="J29" s="5">
        <f>ROUND(SUM(J9:J28),5)</f>
        <v>1189134.28</v>
      </c>
      <c r="K29" s="5">
        <f>ROUND(SUM(K9:K28),5)</f>
        <v>1218725.78</v>
      </c>
      <c r="L29" s="5">
        <f t="shared" si="0"/>
        <v>-29591.5</v>
      </c>
      <c r="M29" s="16">
        <f t="shared" si="1"/>
        <v>0.97572000000000003</v>
      </c>
    </row>
    <row r="30" spans="1:13" ht="15.75" thickBot="1" x14ac:dyDescent="0.3">
      <c r="A30" s="1"/>
      <c r="B30" s="1"/>
      <c r="C30" s="1"/>
      <c r="D30" s="1" t="s">
        <v>120</v>
      </c>
      <c r="E30" s="1"/>
      <c r="F30" s="1"/>
      <c r="G30" s="1"/>
      <c r="H30" s="1"/>
      <c r="I30" s="1"/>
      <c r="J30" s="3">
        <f>ROUND(SUM(J4:J8)+J29,5)</f>
        <v>1213183.6599999999</v>
      </c>
      <c r="K30" s="3">
        <f>ROUND(SUM(K4:K8)+K29,5)</f>
        <v>1233509.08</v>
      </c>
      <c r="L30" s="3">
        <f t="shared" si="0"/>
        <v>-20325.419999999998</v>
      </c>
      <c r="M30" s="17">
        <f t="shared" si="1"/>
        <v>0.98351999999999995</v>
      </c>
    </row>
    <row r="31" spans="1:13" x14ac:dyDescent="0.25">
      <c r="A31" s="1"/>
      <c r="B31" s="1"/>
      <c r="C31" s="1" t="s">
        <v>121</v>
      </c>
      <c r="D31" s="1"/>
      <c r="E31" s="1"/>
      <c r="F31" s="1"/>
      <c r="G31" s="1"/>
      <c r="H31" s="1"/>
      <c r="I31" s="1"/>
      <c r="J31" s="2">
        <f>J30</f>
        <v>1213183.6599999999</v>
      </c>
      <c r="K31" s="2">
        <f>K30</f>
        <v>1233509.08</v>
      </c>
      <c r="L31" s="2">
        <f t="shared" si="0"/>
        <v>-20325.419999999998</v>
      </c>
      <c r="M31" s="15">
        <f t="shared" si="1"/>
        <v>0.98351999999999995</v>
      </c>
    </row>
    <row r="32" spans="1:13" x14ac:dyDescent="0.25">
      <c r="A32" s="1"/>
      <c r="B32" s="1"/>
      <c r="C32" s="1"/>
      <c r="D32" s="1" t="s">
        <v>122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123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124</v>
      </c>
      <c r="G34" s="1"/>
      <c r="H34" s="1"/>
      <c r="I34" s="1"/>
      <c r="J34" s="2">
        <v>10089.81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125</v>
      </c>
      <c r="G35" s="1"/>
      <c r="H35" s="1"/>
      <c r="I35" s="1"/>
      <c r="J35" s="2">
        <v>0</v>
      </c>
      <c r="K35" s="2">
        <v>0</v>
      </c>
      <c r="L35" s="2">
        <f t="shared" ref="L35:L42" si="2">ROUND((J35-K35),5)</f>
        <v>0</v>
      </c>
      <c r="M35" s="15">
        <f t="shared" ref="M35:M42" si="3"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126</v>
      </c>
      <c r="G36" s="1"/>
      <c r="H36" s="1"/>
      <c r="I36" s="1"/>
      <c r="J36" s="2">
        <v>93925.02</v>
      </c>
      <c r="K36" s="2">
        <v>93925.07</v>
      </c>
      <c r="L36" s="2">
        <f t="shared" si="2"/>
        <v>-0.05</v>
      </c>
      <c r="M36" s="15">
        <f t="shared" si="3"/>
        <v>1</v>
      </c>
    </row>
    <row r="37" spans="1:13" x14ac:dyDescent="0.25">
      <c r="A37" s="1"/>
      <c r="B37" s="1"/>
      <c r="C37" s="1"/>
      <c r="D37" s="1"/>
      <c r="E37" s="1"/>
      <c r="F37" s="1" t="s">
        <v>127</v>
      </c>
      <c r="G37" s="1"/>
      <c r="H37" s="1"/>
      <c r="I37" s="1"/>
      <c r="J37" s="2">
        <v>2491.9699999999998</v>
      </c>
      <c r="K37" s="2">
        <v>125000</v>
      </c>
      <c r="L37" s="2">
        <f t="shared" si="2"/>
        <v>-122508.03</v>
      </c>
      <c r="M37" s="15">
        <f t="shared" si="3"/>
        <v>1.9939999999999999E-2</v>
      </c>
    </row>
    <row r="38" spans="1:13" x14ac:dyDescent="0.25">
      <c r="A38" s="1"/>
      <c r="B38" s="1"/>
      <c r="C38" s="1"/>
      <c r="D38" s="1"/>
      <c r="E38" s="1"/>
      <c r="F38" s="1" t="s">
        <v>128</v>
      </c>
      <c r="G38" s="1"/>
      <c r="H38" s="1"/>
      <c r="I38" s="1"/>
      <c r="J38" s="2">
        <v>19767.34</v>
      </c>
      <c r="K38" s="2">
        <v>0</v>
      </c>
      <c r="L38" s="2">
        <f t="shared" si="2"/>
        <v>19767.34</v>
      </c>
      <c r="M38" s="15">
        <f t="shared" si="3"/>
        <v>1</v>
      </c>
    </row>
    <row r="39" spans="1:13" x14ac:dyDescent="0.25">
      <c r="A39" s="1"/>
      <c r="B39" s="1"/>
      <c r="C39" s="1"/>
      <c r="D39" s="1"/>
      <c r="E39" s="1"/>
      <c r="F39" s="1" t="s">
        <v>129</v>
      </c>
      <c r="G39" s="1"/>
      <c r="H39" s="1"/>
      <c r="I39" s="1"/>
      <c r="J39" s="2">
        <v>25795.59</v>
      </c>
      <c r="K39" s="2">
        <v>0</v>
      </c>
      <c r="L39" s="2">
        <f t="shared" si="2"/>
        <v>25795.59</v>
      </c>
      <c r="M39" s="15">
        <f t="shared" si="3"/>
        <v>1</v>
      </c>
    </row>
    <row r="40" spans="1:13" x14ac:dyDescent="0.25">
      <c r="A40" s="1"/>
      <c r="B40" s="1"/>
      <c r="C40" s="1"/>
      <c r="D40" s="1"/>
      <c r="E40" s="1"/>
      <c r="F40" s="1" t="s">
        <v>130</v>
      </c>
      <c r="G40" s="1"/>
      <c r="H40" s="1"/>
      <c r="I40" s="1"/>
      <c r="J40" s="2">
        <v>33043.800000000003</v>
      </c>
      <c r="K40" s="2">
        <v>33313.199999999997</v>
      </c>
      <c r="L40" s="2">
        <f t="shared" si="2"/>
        <v>-269.39999999999998</v>
      </c>
      <c r="M40" s="15">
        <f t="shared" si="3"/>
        <v>0.99190999999999996</v>
      </c>
    </row>
    <row r="41" spans="1:13" ht="15.75" thickBot="1" x14ac:dyDescent="0.3">
      <c r="A41" s="1"/>
      <c r="B41" s="1"/>
      <c r="C41" s="1"/>
      <c r="D41" s="1"/>
      <c r="E41" s="1"/>
      <c r="F41" s="1" t="s">
        <v>131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 x14ac:dyDescent="0.25">
      <c r="A42" s="1"/>
      <c r="B42" s="1"/>
      <c r="C42" s="1"/>
      <c r="D42" s="1"/>
      <c r="E42" s="1" t="s">
        <v>132</v>
      </c>
      <c r="F42" s="1"/>
      <c r="G42" s="1"/>
      <c r="H42" s="1"/>
      <c r="I42" s="1"/>
      <c r="J42" s="2">
        <f>ROUND(SUM(J33:J41),5)</f>
        <v>185113.53</v>
      </c>
      <c r="K42" s="2">
        <f>ROUND(SUM(K33:K41),5)</f>
        <v>252238.27</v>
      </c>
      <c r="L42" s="2">
        <f t="shared" si="2"/>
        <v>-67124.740000000005</v>
      </c>
      <c r="M42" s="15">
        <f t="shared" si="3"/>
        <v>0.73387999999999998</v>
      </c>
    </row>
    <row r="43" spans="1:13" x14ac:dyDescent="0.25">
      <c r="A43" s="1"/>
      <c r="B43" s="1"/>
      <c r="C43" s="1"/>
      <c r="D43" s="1"/>
      <c r="E43" s="1" t="s">
        <v>133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134</v>
      </c>
      <c r="G44" s="1"/>
      <c r="H44" s="1"/>
      <c r="I44" s="1"/>
      <c r="J44" s="2">
        <v>431.77</v>
      </c>
      <c r="K44" s="2">
        <v>1830.95</v>
      </c>
      <c r="L44" s="2">
        <f t="shared" ref="L44:L49" si="4">ROUND((J44-K44),5)</f>
        <v>-1399.18</v>
      </c>
      <c r="M44" s="15">
        <f t="shared" ref="M44:M49" si="5">ROUND(IF(K44=0, IF(J44=0, 0, 1), J44/K44),5)</f>
        <v>0.23582</v>
      </c>
    </row>
    <row r="45" spans="1:13" x14ac:dyDescent="0.25">
      <c r="A45" s="1"/>
      <c r="B45" s="1"/>
      <c r="C45" s="1"/>
      <c r="D45" s="1"/>
      <c r="E45" s="1"/>
      <c r="F45" s="1" t="s">
        <v>135</v>
      </c>
      <c r="G45" s="1"/>
      <c r="H45" s="1"/>
      <c r="I45" s="1"/>
      <c r="J45" s="2">
        <v>2633.21</v>
      </c>
      <c r="K45" s="2">
        <v>5580.4</v>
      </c>
      <c r="L45" s="2">
        <f t="shared" si="4"/>
        <v>-2947.19</v>
      </c>
      <c r="M45" s="15">
        <f t="shared" si="5"/>
        <v>0.47187000000000001</v>
      </c>
    </row>
    <row r="46" spans="1:13" x14ac:dyDescent="0.25">
      <c r="A46" s="1"/>
      <c r="B46" s="1"/>
      <c r="C46" s="1"/>
      <c r="D46" s="1"/>
      <c r="E46" s="1"/>
      <c r="F46" s="1" t="s">
        <v>136</v>
      </c>
      <c r="G46" s="1"/>
      <c r="H46" s="1"/>
      <c r="I46" s="1"/>
      <c r="J46" s="2">
        <v>1098.78</v>
      </c>
      <c r="K46" s="2">
        <v>1446.21</v>
      </c>
      <c r="L46" s="2">
        <f t="shared" si="4"/>
        <v>-347.43</v>
      </c>
      <c r="M46" s="15">
        <f t="shared" si="5"/>
        <v>0.75976999999999995</v>
      </c>
    </row>
    <row r="47" spans="1:13" x14ac:dyDescent="0.25">
      <c r="A47" s="1"/>
      <c r="B47" s="1"/>
      <c r="C47" s="1"/>
      <c r="D47" s="1"/>
      <c r="E47" s="1"/>
      <c r="F47" s="1" t="s">
        <v>137</v>
      </c>
      <c r="G47" s="1"/>
      <c r="H47" s="1"/>
      <c r="I47" s="1"/>
      <c r="J47" s="2">
        <v>102.31</v>
      </c>
      <c r="K47" s="2">
        <v>583.12</v>
      </c>
      <c r="L47" s="2">
        <f t="shared" si="4"/>
        <v>-480.81</v>
      </c>
      <c r="M47" s="15">
        <f t="shared" si="5"/>
        <v>0.17544999999999999</v>
      </c>
    </row>
    <row r="48" spans="1:13" x14ac:dyDescent="0.25">
      <c r="A48" s="1"/>
      <c r="B48" s="1"/>
      <c r="C48" s="1"/>
      <c r="D48" s="1"/>
      <c r="E48" s="1"/>
      <c r="F48" s="1" t="s">
        <v>138</v>
      </c>
      <c r="G48" s="1"/>
      <c r="H48" s="1"/>
      <c r="I48" s="1"/>
      <c r="J48" s="2">
        <v>112.59</v>
      </c>
      <c r="K48" s="2">
        <v>500</v>
      </c>
      <c r="L48" s="2">
        <f t="shared" si="4"/>
        <v>-387.41</v>
      </c>
      <c r="M48" s="15">
        <f t="shared" si="5"/>
        <v>0.22517999999999999</v>
      </c>
    </row>
    <row r="49" spans="1:13" x14ac:dyDescent="0.25">
      <c r="A49" s="1"/>
      <c r="B49" s="1"/>
      <c r="C49" s="1"/>
      <c r="D49" s="1"/>
      <c r="E49" s="1"/>
      <c r="F49" s="1" t="s">
        <v>139</v>
      </c>
      <c r="G49" s="1"/>
      <c r="H49" s="1"/>
      <c r="I49" s="1"/>
      <c r="J49" s="2">
        <v>129.91999999999999</v>
      </c>
      <c r="K49" s="2">
        <v>3000</v>
      </c>
      <c r="L49" s="2">
        <f t="shared" si="4"/>
        <v>-2870.08</v>
      </c>
      <c r="M49" s="15">
        <f t="shared" si="5"/>
        <v>4.3310000000000001E-2</v>
      </c>
    </row>
    <row r="50" spans="1:13" x14ac:dyDescent="0.25">
      <c r="A50" s="1"/>
      <c r="B50" s="1"/>
      <c r="C50" s="1"/>
      <c r="D50" s="1"/>
      <c r="E50" s="1"/>
      <c r="F50" s="1" t="s">
        <v>140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141</v>
      </c>
      <c r="H51" s="1"/>
      <c r="I51" s="1"/>
      <c r="J51" s="2">
        <v>17432.32</v>
      </c>
      <c r="K51" s="2">
        <v>17822.89</v>
      </c>
      <c r="L51" s="2">
        <f>ROUND((J51-K51),5)</f>
        <v>-390.57</v>
      </c>
      <c r="M51" s="15">
        <f>ROUND(IF(K51=0, IF(J51=0, 0, 1), J51/K51),5)</f>
        <v>0.97809000000000001</v>
      </c>
    </row>
    <row r="52" spans="1:13" x14ac:dyDescent="0.25">
      <c r="A52" s="1"/>
      <c r="B52" s="1"/>
      <c r="C52" s="1"/>
      <c r="D52" s="1"/>
      <c r="E52" s="1"/>
      <c r="F52" s="1"/>
      <c r="G52" s="1" t="s">
        <v>142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143</v>
      </c>
      <c r="H53" s="1"/>
      <c r="I53" s="1"/>
      <c r="J53" s="4">
        <v>2.39</v>
      </c>
      <c r="K53" s="4">
        <v>0</v>
      </c>
      <c r="L53" s="4">
        <f>ROUND((J53-K53),5)</f>
        <v>2.39</v>
      </c>
      <c r="M53" s="18">
        <f>ROUND(IF(K53=0, IF(J53=0, 0, 1), J53/K53),5)</f>
        <v>1</v>
      </c>
    </row>
    <row r="54" spans="1:13" x14ac:dyDescent="0.25">
      <c r="A54" s="1"/>
      <c r="B54" s="1"/>
      <c r="C54" s="1"/>
      <c r="D54" s="1"/>
      <c r="E54" s="1"/>
      <c r="F54" s="1" t="s">
        <v>144</v>
      </c>
      <c r="G54" s="1"/>
      <c r="H54" s="1"/>
      <c r="I54" s="1"/>
      <c r="J54" s="2">
        <f>ROUND(SUM(J50:J53),5)</f>
        <v>17434.71</v>
      </c>
      <c r="K54" s="2">
        <f>ROUND(SUM(K50:K53),5)</f>
        <v>17822.89</v>
      </c>
      <c r="L54" s="2">
        <f>ROUND((J54-K54),5)</f>
        <v>-388.18</v>
      </c>
      <c r="M54" s="15">
        <f>ROUND(IF(K54=0, IF(J54=0, 0, 1), J54/K54),5)</f>
        <v>0.97821999999999998</v>
      </c>
    </row>
    <row r="55" spans="1:13" x14ac:dyDescent="0.25">
      <c r="A55" s="1"/>
      <c r="B55" s="1"/>
      <c r="C55" s="1"/>
      <c r="D55" s="1"/>
      <c r="E55" s="1"/>
      <c r="F55" s="1" t="s">
        <v>145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146</v>
      </c>
      <c r="H56" s="1"/>
      <c r="I56" s="1"/>
      <c r="J56" s="2">
        <v>0</v>
      </c>
      <c r="K56" s="2">
        <v>0</v>
      </c>
      <c r="L56" s="2">
        <f t="shared" ref="L56:L62" si="6">ROUND((J56-K56),5)</f>
        <v>0</v>
      </c>
      <c r="M56" s="15">
        <f t="shared" ref="M56:M62" si="7"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147</v>
      </c>
      <c r="H57" s="1"/>
      <c r="I57" s="1"/>
      <c r="J57" s="2">
        <v>0</v>
      </c>
      <c r="K57" s="2">
        <v>2000</v>
      </c>
      <c r="L57" s="2">
        <f t="shared" si="6"/>
        <v>-2000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148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149</v>
      </c>
      <c r="H59" s="1"/>
      <c r="I59" s="1"/>
      <c r="J59" s="2">
        <v>31340.25</v>
      </c>
      <c r="K59" s="2">
        <v>29001</v>
      </c>
      <c r="L59" s="2">
        <f t="shared" si="6"/>
        <v>2339.25</v>
      </c>
      <c r="M59" s="15">
        <f t="shared" si="7"/>
        <v>1.08066</v>
      </c>
    </row>
    <row r="60" spans="1:13" x14ac:dyDescent="0.25">
      <c r="A60" s="1"/>
      <c r="B60" s="1"/>
      <c r="C60" s="1"/>
      <c r="D60" s="1"/>
      <c r="E60" s="1"/>
      <c r="F60" s="1"/>
      <c r="G60" s="1" t="s">
        <v>150</v>
      </c>
      <c r="H60" s="1"/>
      <c r="I60" s="1"/>
      <c r="J60" s="2">
        <v>15702</v>
      </c>
      <c r="K60" s="2">
        <v>13865.32</v>
      </c>
      <c r="L60" s="2">
        <f t="shared" si="6"/>
        <v>1836.68</v>
      </c>
      <c r="M60" s="15">
        <f t="shared" si="7"/>
        <v>1.1324700000000001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151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 x14ac:dyDescent="0.25">
      <c r="A62" s="1"/>
      <c r="B62" s="1"/>
      <c r="C62" s="1"/>
      <c r="D62" s="1"/>
      <c r="E62" s="1"/>
      <c r="F62" s="1" t="s">
        <v>152</v>
      </c>
      <c r="G62" s="1"/>
      <c r="H62" s="1"/>
      <c r="I62" s="1"/>
      <c r="J62" s="2">
        <f>ROUND(SUM(J55:J61),5)</f>
        <v>47042.25</v>
      </c>
      <c r="K62" s="2">
        <f>ROUND(SUM(K55:K61),5)</f>
        <v>44866.32</v>
      </c>
      <c r="L62" s="2">
        <f t="shared" si="6"/>
        <v>2175.9299999999998</v>
      </c>
      <c r="M62" s="15">
        <f t="shared" si="7"/>
        <v>1.0485</v>
      </c>
    </row>
    <row r="63" spans="1:13" x14ac:dyDescent="0.25">
      <c r="A63" s="1"/>
      <c r="B63" s="1"/>
      <c r="C63" s="1"/>
      <c r="D63" s="1"/>
      <c r="E63" s="1"/>
      <c r="F63" s="1" t="s">
        <v>153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154</v>
      </c>
      <c r="H64" s="1"/>
      <c r="I64" s="1"/>
      <c r="J64" s="2">
        <v>744.32</v>
      </c>
      <c r="K64" s="2">
        <v>0</v>
      </c>
      <c r="L64" s="2">
        <f t="shared" ref="L64:L71" si="8">ROUND((J64-K64),5)</f>
        <v>744.32</v>
      </c>
      <c r="M64" s="15">
        <f t="shared" ref="M64:M71" si="9"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155</v>
      </c>
      <c r="H65" s="1"/>
      <c r="I65" s="1"/>
      <c r="J65" s="2">
        <v>12285</v>
      </c>
      <c r="K65" s="2">
        <v>13000</v>
      </c>
      <c r="L65" s="2">
        <f t="shared" si="8"/>
        <v>-715</v>
      </c>
      <c r="M65" s="15">
        <f t="shared" si="9"/>
        <v>0.94499999999999995</v>
      </c>
    </row>
    <row r="66" spans="1:13" x14ac:dyDescent="0.25">
      <c r="A66" s="1"/>
      <c r="B66" s="1"/>
      <c r="C66" s="1"/>
      <c r="D66" s="1"/>
      <c r="E66" s="1"/>
      <c r="F66" s="1"/>
      <c r="G66" s="1" t="s">
        <v>156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157</v>
      </c>
      <c r="H67" s="1"/>
      <c r="I67" s="1"/>
      <c r="J67" s="2">
        <v>254.78</v>
      </c>
      <c r="K67" s="2">
        <v>2698.02</v>
      </c>
      <c r="L67" s="2">
        <f t="shared" si="8"/>
        <v>-2443.2399999999998</v>
      </c>
      <c r="M67" s="15">
        <f t="shared" si="9"/>
        <v>9.443E-2</v>
      </c>
    </row>
    <row r="68" spans="1:13" x14ac:dyDescent="0.25">
      <c r="A68" s="1"/>
      <c r="B68" s="1"/>
      <c r="C68" s="1"/>
      <c r="D68" s="1"/>
      <c r="E68" s="1"/>
      <c r="F68" s="1"/>
      <c r="G68" s="1" t="s">
        <v>158</v>
      </c>
      <c r="H68" s="1"/>
      <c r="I68" s="1"/>
      <c r="J68" s="2">
        <v>126</v>
      </c>
      <c r="K68" s="2">
        <v>630</v>
      </c>
      <c r="L68" s="2">
        <f t="shared" si="8"/>
        <v>-504</v>
      </c>
      <c r="M68" s="15">
        <f t="shared" si="9"/>
        <v>0.2</v>
      </c>
    </row>
    <row r="69" spans="1:13" x14ac:dyDescent="0.25">
      <c r="A69" s="1"/>
      <c r="B69" s="1"/>
      <c r="C69" s="1"/>
      <c r="D69" s="1"/>
      <c r="E69" s="1"/>
      <c r="F69" s="1"/>
      <c r="G69" s="1" t="s">
        <v>159</v>
      </c>
      <c r="H69" s="1"/>
      <c r="I69" s="1"/>
      <c r="J69" s="2">
        <v>250</v>
      </c>
      <c r="K69" s="2">
        <v>250</v>
      </c>
      <c r="L69" s="2">
        <f t="shared" si="8"/>
        <v>0</v>
      </c>
      <c r="M69" s="15">
        <f t="shared" si="9"/>
        <v>1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160</v>
      </c>
      <c r="H70" s="1"/>
      <c r="I70" s="1"/>
      <c r="J70" s="4">
        <v>4588.8900000000003</v>
      </c>
      <c r="K70" s="4">
        <v>3140.37</v>
      </c>
      <c r="L70" s="4">
        <f t="shared" si="8"/>
        <v>1448.52</v>
      </c>
      <c r="M70" s="18">
        <f t="shared" si="9"/>
        <v>1.46126</v>
      </c>
    </row>
    <row r="71" spans="1:13" x14ac:dyDescent="0.25">
      <c r="A71" s="1"/>
      <c r="B71" s="1"/>
      <c r="C71" s="1"/>
      <c r="D71" s="1"/>
      <c r="E71" s="1"/>
      <c r="F71" s="1" t="s">
        <v>161</v>
      </c>
      <c r="G71" s="1"/>
      <c r="H71" s="1"/>
      <c r="I71" s="1"/>
      <c r="J71" s="2">
        <f>ROUND(SUM(J63:J70),5)</f>
        <v>18248.990000000002</v>
      </c>
      <c r="K71" s="2">
        <f>ROUND(SUM(K63:K70),5)</f>
        <v>19718.39</v>
      </c>
      <c r="L71" s="2">
        <f t="shared" si="8"/>
        <v>-1469.4</v>
      </c>
      <c r="M71" s="15">
        <f t="shared" si="9"/>
        <v>0.92547999999999997</v>
      </c>
    </row>
    <row r="72" spans="1:13" x14ac:dyDescent="0.25">
      <c r="A72" s="1"/>
      <c r="B72" s="1"/>
      <c r="C72" s="1"/>
      <c r="D72" s="1"/>
      <c r="E72" s="1"/>
      <c r="F72" s="1" t="s">
        <v>162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163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164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165</v>
      </c>
      <c r="I75" s="1"/>
      <c r="J75" s="2">
        <v>203.8</v>
      </c>
      <c r="K75" s="2">
        <v>6250</v>
      </c>
      <c r="L75" s="2">
        <f>ROUND((J75-K75),5)</f>
        <v>-6046.2</v>
      </c>
      <c r="M75" s="15">
        <f>ROUND(IF(K75=0, IF(J75=0, 0, 1), J75/K75),5)</f>
        <v>3.261E-2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166</v>
      </c>
      <c r="I76" s="1"/>
      <c r="J76" s="2">
        <v>20204.91</v>
      </c>
      <c r="K76" s="2">
        <v>10047.549999999999</v>
      </c>
      <c r="L76" s="2">
        <f>ROUND((J76-K76),5)</f>
        <v>10157.36</v>
      </c>
      <c r="M76" s="15">
        <f>ROUND(IF(K76=0, IF(J76=0, 0, 1), J76/K76),5)</f>
        <v>2.0109300000000001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167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168</v>
      </c>
      <c r="J78" s="2">
        <v>63150.6</v>
      </c>
      <c r="K78" s="2">
        <v>63150.65</v>
      </c>
      <c r="L78" s="2">
        <f t="shared" ref="L78:L95" si="10">ROUND((J78-K78),5)</f>
        <v>-0.05</v>
      </c>
      <c r="M78" s="15">
        <f t="shared" ref="M78:M95" si="11">ROUND(IF(K78=0, IF(J78=0, 0, 1), J78/K78),5)</f>
        <v>1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169</v>
      </c>
      <c r="J79" s="2">
        <v>6630.8</v>
      </c>
      <c r="K79" s="2">
        <v>6630.85</v>
      </c>
      <c r="L79" s="2">
        <f t="shared" si="10"/>
        <v>-0.05</v>
      </c>
      <c r="M79" s="15">
        <f t="shared" si="11"/>
        <v>0.99999000000000005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170</v>
      </c>
      <c r="J80" s="2">
        <v>2399.6999999999998</v>
      </c>
      <c r="K80" s="2">
        <v>2399.75</v>
      </c>
      <c r="L80" s="2">
        <f t="shared" si="10"/>
        <v>-0.05</v>
      </c>
      <c r="M80" s="15">
        <f t="shared" si="11"/>
        <v>0.99997999999999998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171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172</v>
      </c>
      <c r="J82" s="2">
        <v>3784</v>
      </c>
      <c r="K82" s="2">
        <v>4730</v>
      </c>
      <c r="L82" s="2">
        <f t="shared" si="10"/>
        <v>-946</v>
      </c>
      <c r="M82" s="15">
        <f t="shared" si="11"/>
        <v>0.8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173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174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175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176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177</v>
      </c>
      <c r="I87" s="1"/>
      <c r="J87" s="2">
        <f>ROUND(SUM(J77:J86),5)</f>
        <v>75965.100000000006</v>
      </c>
      <c r="K87" s="2">
        <f>ROUND(SUM(K77:K86),5)</f>
        <v>76911.25</v>
      </c>
      <c r="L87" s="2">
        <f t="shared" si="10"/>
        <v>-946.15</v>
      </c>
      <c r="M87" s="15">
        <f t="shared" si="11"/>
        <v>0.98770000000000002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178</v>
      </c>
      <c r="I88" s="1"/>
      <c r="J88" s="2">
        <v>157283.26999999999</v>
      </c>
      <c r="K88" s="2">
        <v>170419.98</v>
      </c>
      <c r="L88" s="2">
        <f t="shared" si="10"/>
        <v>-13136.71</v>
      </c>
      <c r="M88" s="15">
        <f t="shared" si="11"/>
        <v>0.92291999999999996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179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180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181</v>
      </c>
      <c r="I91" s="1"/>
      <c r="J91" s="2">
        <v>37075.08</v>
      </c>
      <c r="K91" s="2">
        <v>36763.31</v>
      </c>
      <c r="L91" s="2">
        <f t="shared" si="10"/>
        <v>311.77</v>
      </c>
      <c r="M91" s="15">
        <f t="shared" si="11"/>
        <v>1.00848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182</v>
      </c>
      <c r="I92" s="1"/>
      <c r="J92" s="2">
        <v>15493.27</v>
      </c>
      <c r="K92" s="2">
        <v>19531.25</v>
      </c>
      <c r="L92" s="2">
        <f t="shared" si="10"/>
        <v>-4037.98</v>
      </c>
      <c r="M92" s="15">
        <f t="shared" si="11"/>
        <v>0.79325999999999997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183</v>
      </c>
      <c r="I93" s="1"/>
      <c r="J93" s="2">
        <v>44243.32</v>
      </c>
      <c r="K93" s="2">
        <v>37917.5</v>
      </c>
      <c r="L93" s="2">
        <f t="shared" si="10"/>
        <v>6325.82</v>
      </c>
      <c r="M93" s="15">
        <f t="shared" si="11"/>
        <v>1.16683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184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185</v>
      </c>
      <c r="H95" s="1"/>
      <c r="I95" s="1"/>
      <c r="J95" s="2">
        <f>ROUND(SUM(J73:J76)+SUM(J87:J94),5)</f>
        <v>350468.75</v>
      </c>
      <c r="K95" s="2">
        <f>ROUND(SUM(K73:K76)+SUM(K87:K94),5)</f>
        <v>357840.84</v>
      </c>
      <c r="L95" s="2">
        <f t="shared" si="10"/>
        <v>-7372.09</v>
      </c>
      <c r="M95" s="15">
        <f t="shared" si="11"/>
        <v>0.97940000000000005</v>
      </c>
    </row>
    <row r="96" spans="1:13" x14ac:dyDescent="0.25">
      <c r="A96" s="1"/>
      <c r="B96" s="1"/>
      <c r="C96" s="1"/>
      <c r="D96" s="1"/>
      <c r="E96" s="1"/>
      <c r="F96" s="1"/>
      <c r="G96" s="1" t="s">
        <v>397</v>
      </c>
      <c r="H96" s="1"/>
      <c r="I96" s="1"/>
      <c r="J96" s="2">
        <v>16.170000000000002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186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187</v>
      </c>
      <c r="I98" s="1"/>
      <c r="J98" s="2">
        <v>212.1</v>
      </c>
      <c r="K98" s="2">
        <v>212.5</v>
      </c>
      <c r="L98" s="2">
        <f t="shared" ref="L98:L105" si="12">ROUND((J98-K98),5)</f>
        <v>-0.4</v>
      </c>
      <c r="M98" s="15">
        <f t="shared" ref="M98:M105" si="13">ROUND(IF(K98=0, IF(J98=0, 0, 1), J98/K98),5)</f>
        <v>0.99812000000000001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188</v>
      </c>
      <c r="I99" s="1"/>
      <c r="J99" s="2">
        <v>24463.8</v>
      </c>
      <c r="K99" s="2">
        <v>23766.82</v>
      </c>
      <c r="L99" s="2">
        <f t="shared" si="12"/>
        <v>696.98</v>
      </c>
      <c r="M99" s="15">
        <f t="shared" si="13"/>
        <v>1.0293300000000001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189</v>
      </c>
      <c r="I100" s="1"/>
      <c r="J100" s="2">
        <v>7444.69</v>
      </c>
      <c r="K100" s="2">
        <v>9313.7999999999993</v>
      </c>
      <c r="L100" s="2">
        <f t="shared" si="12"/>
        <v>-1869.11</v>
      </c>
      <c r="M100" s="15">
        <f t="shared" si="13"/>
        <v>0.79932000000000003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190</v>
      </c>
      <c r="I101" s="1"/>
      <c r="J101" s="2">
        <v>33273.5</v>
      </c>
      <c r="K101" s="2">
        <v>29537.5</v>
      </c>
      <c r="L101" s="2">
        <f t="shared" si="12"/>
        <v>3736</v>
      </c>
      <c r="M101" s="15">
        <f t="shared" si="13"/>
        <v>1.1264799999999999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191</v>
      </c>
      <c r="I102" s="1"/>
      <c r="J102" s="2">
        <v>0</v>
      </c>
      <c r="K102" s="2">
        <v>2083.31</v>
      </c>
      <c r="L102" s="2">
        <f t="shared" si="12"/>
        <v>-2083.31</v>
      </c>
      <c r="M102" s="15">
        <f t="shared" si="13"/>
        <v>0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192</v>
      </c>
      <c r="I103" s="1"/>
      <c r="J103" s="2">
        <v>338.17</v>
      </c>
      <c r="K103" s="2">
        <v>283.32</v>
      </c>
      <c r="L103" s="2">
        <f t="shared" si="12"/>
        <v>54.85</v>
      </c>
      <c r="M103" s="15">
        <f t="shared" si="13"/>
        <v>1.1936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193</v>
      </c>
      <c r="I104" s="1"/>
      <c r="J104" s="4">
        <v>0</v>
      </c>
      <c r="K104" s="4">
        <v>0</v>
      </c>
      <c r="L104" s="4">
        <f t="shared" si="12"/>
        <v>0</v>
      </c>
      <c r="M104" s="18">
        <f t="shared" si="13"/>
        <v>0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194</v>
      </c>
      <c r="H105" s="1"/>
      <c r="I105" s="1"/>
      <c r="J105" s="2">
        <f>ROUND(SUM(J97:J104),5)</f>
        <v>65732.259999999995</v>
      </c>
      <c r="K105" s="2">
        <f>ROUND(SUM(K97:K104),5)</f>
        <v>65197.25</v>
      </c>
      <c r="L105" s="2">
        <f t="shared" si="12"/>
        <v>535.01</v>
      </c>
      <c r="M105" s="15">
        <f t="shared" si="13"/>
        <v>1.0082100000000001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195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196</v>
      </c>
      <c r="I107" s="1"/>
      <c r="J107" s="2">
        <v>5690.7</v>
      </c>
      <c r="K107" s="2">
        <v>1054.3900000000001</v>
      </c>
      <c r="L107" s="2">
        <f t="shared" ref="L107:L113" si="14">ROUND((J107-K107),5)</f>
        <v>4636.3100000000004</v>
      </c>
      <c r="M107" s="15">
        <f t="shared" ref="M107:M113" si="15">ROUND(IF(K107=0, IF(J107=0, 0, 1), J107/K107),5)</f>
        <v>5.3971499999999999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197</v>
      </c>
      <c r="I108" s="1"/>
      <c r="J108" s="2">
        <v>5612.09</v>
      </c>
      <c r="K108" s="2">
        <v>4545.0200000000004</v>
      </c>
      <c r="L108" s="2">
        <f t="shared" si="14"/>
        <v>1067.07</v>
      </c>
      <c r="M108" s="15">
        <f t="shared" si="15"/>
        <v>1.23478</v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 t="s">
        <v>198</v>
      </c>
      <c r="I109" s="1"/>
      <c r="J109" s="2">
        <v>784.01</v>
      </c>
      <c r="K109" s="2">
        <v>723.7</v>
      </c>
      <c r="L109" s="2">
        <f t="shared" si="14"/>
        <v>60.31</v>
      </c>
      <c r="M109" s="15">
        <f t="shared" si="15"/>
        <v>1.08334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/>
      <c r="H110" s="1" t="s">
        <v>199</v>
      </c>
      <c r="I110" s="1"/>
      <c r="J110" s="4">
        <v>53.77</v>
      </c>
      <c r="K110" s="4">
        <v>0</v>
      </c>
      <c r="L110" s="4">
        <f t="shared" si="14"/>
        <v>53.77</v>
      </c>
      <c r="M110" s="18">
        <f t="shared" si="15"/>
        <v>1</v>
      </c>
    </row>
    <row r="111" spans="1:13" x14ac:dyDescent="0.25">
      <c r="A111" s="1"/>
      <c r="B111" s="1"/>
      <c r="C111" s="1"/>
      <c r="D111" s="1"/>
      <c r="E111" s="1"/>
      <c r="F111" s="1"/>
      <c r="G111" s="1" t="s">
        <v>200</v>
      </c>
      <c r="H111" s="1"/>
      <c r="I111" s="1"/>
      <c r="J111" s="2">
        <f>ROUND(SUM(J106:J110),5)</f>
        <v>12140.57</v>
      </c>
      <c r="K111" s="2">
        <f>ROUND(SUM(K106:K110),5)</f>
        <v>6323.11</v>
      </c>
      <c r="L111" s="2">
        <f t="shared" si="14"/>
        <v>5817.46</v>
      </c>
      <c r="M111" s="15">
        <f t="shared" si="15"/>
        <v>1.9200299999999999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201</v>
      </c>
      <c r="H112" s="1"/>
      <c r="I112" s="1"/>
      <c r="J112" s="4">
        <v>0</v>
      </c>
      <c r="K112" s="4">
        <v>0</v>
      </c>
      <c r="L112" s="4">
        <f t="shared" si="14"/>
        <v>0</v>
      </c>
      <c r="M112" s="18">
        <f t="shared" si="15"/>
        <v>0</v>
      </c>
    </row>
    <row r="113" spans="1:13" x14ac:dyDescent="0.25">
      <c r="A113" s="1"/>
      <c r="B113" s="1"/>
      <c r="C113" s="1"/>
      <c r="D113" s="1"/>
      <c r="E113" s="1"/>
      <c r="F113" s="1" t="s">
        <v>202</v>
      </c>
      <c r="G113" s="1"/>
      <c r="H113" s="1"/>
      <c r="I113" s="1"/>
      <c r="J113" s="2">
        <f>ROUND(J72+SUM(J95:J96)+J105+SUM(J111:J112),5)</f>
        <v>428357.75</v>
      </c>
      <c r="K113" s="2">
        <f>ROUND(K72+SUM(K95:K96)+K105+SUM(K111:K112),5)</f>
        <v>429361.2</v>
      </c>
      <c r="L113" s="2">
        <f t="shared" si="14"/>
        <v>-1003.45</v>
      </c>
      <c r="M113" s="15">
        <f t="shared" si="15"/>
        <v>0.99765999999999999</v>
      </c>
    </row>
    <row r="114" spans="1:13" x14ac:dyDescent="0.25">
      <c r="A114" s="1"/>
      <c r="B114" s="1"/>
      <c r="C114" s="1"/>
      <c r="D114" s="1"/>
      <c r="E114" s="1"/>
      <c r="F114" s="1" t="s">
        <v>203</v>
      </c>
      <c r="G114" s="1"/>
      <c r="H114" s="1"/>
      <c r="I114" s="1"/>
      <c r="J114" s="2"/>
      <c r="K114" s="2"/>
      <c r="L114" s="2"/>
      <c r="M114" s="15"/>
    </row>
    <row r="115" spans="1:13" x14ac:dyDescent="0.25">
      <c r="A115" s="1"/>
      <c r="B115" s="1"/>
      <c r="C115" s="1"/>
      <c r="D115" s="1"/>
      <c r="E115" s="1"/>
      <c r="F115" s="1"/>
      <c r="G115" s="1" t="s">
        <v>204</v>
      </c>
      <c r="H115" s="1"/>
      <c r="I115" s="1"/>
      <c r="J115" s="2">
        <v>91.5</v>
      </c>
      <c r="K115" s="2">
        <v>771.32</v>
      </c>
      <c r="L115" s="2">
        <f t="shared" ref="L115:L120" si="16">ROUND((J115-K115),5)</f>
        <v>-679.82</v>
      </c>
      <c r="M115" s="15">
        <f t="shared" ref="M115:M120" si="17">ROUND(IF(K115=0, IF(J115=0, 0, 1), J115/K115),5)</f>
        <v>0.11863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205</v>
      </c>
      <c r="H116" s="1"/>
      <c r="I116" s="1"/>
      <c r="J116" s="2">
        <v>9800</v>
      </c>
      <c r="K116" s="2">
        <v>11383.31</v>
      </c>
      <c r="L116" s="2">
        <f t="shared" si="16"/>
        <v>-1583.31</v>
      </c>
      <c r="M116" s="15">
        <f t="shared" si="17"/>
        <v>0.86090999999999995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206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x14ac:dyDescent="0.25">
      <c r="A118" s="1"/>
      <c r="B118" s="1"/>
      <c r="C118" s="1"/>
      <c r="D118" s="1"/>
      <c r="E118" s="1"/>
      <c r="F118" s="1"/>
      <c r="G118" s="1" t="s">
        <v>207</v>
      </c>
      <c r="H118" s="1"/>
      <c r="I118" s="1"/>
      <c r="J118" s="2">
        <v>0</v>
      </c>
      <c r="K118" s="2">
        <v>0</v>
      </c>
      <c r="L118" s="2">
        <f t="shared" si="16"/>
        <v>0</v>
      </c>
      <c r="M118" s="15">
        <f t="shared" si="17"/>
        <v>0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 t="s">
        <v>208</v>
      </c>
      <c r="H119" s="1"/>
      <c r="I119" s="1"/>
      <c r="J119" s="4">
        <v>0</v>
      </c>
      <c r="K119" s="4">
        <v>0</v>
      </c>
      <c r="L119" s="4">
        <f t="shared" si="16"/>
        <v>0</v>
      </c>
      <c r="M119" s="18">
        <f t="shared" si="17"/>
        <v>0</v>
      </c>
    </row>
    <row r="120" spans="1:13" x14ac:dyDescent="0.25">
      <c r="A120" s="1"/>
      <c r="B120" s="1"/>
      <c r="C120" s="1"/>
      <c r="D120" s="1"/>
      <c r="E120" s="1"/>
      <c r="F120" s="1" t="s">
        <v>209</v>
      </c>
      <c r="G120" s="1"/>
      <c r="H120" s="1"/>
      <c r="I120" s="1"/>
      <c r="J120" s="2">
        <f>ROUND(SUM(J114:J119),5)</f>
        <v>9891.5</v>
      </c>
      <c r="K120" s="2">
        <f>ROUND(SUM(K114:K119),5)</f>
        <v>12154.63</v>
      </c>
      <c r="L120" s="2">
        <f t="shared" si="16"/>
        <v>-2263.13</v>
      </c>
      <c r="M120" s="15">
        <f t="shared" si="17"/>
        <v>0.81381000000000003</v>
      </c>
    </row>
    <row r="121" spans="1:13" x14ac:dyDescent="0.25">
      <c r="A121" s="1"/>
      <c r="B121" s="1"/>
      <c r="C121" s="1"/>
      <c r="D121" s="1"/>
      <c r="E121" s="1"/>
      <c r="F121" s="1" t="s">
        <v>210</v>
      </c>
      <c r="G121" s="1"/>
      <c r="H121" s="1"/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 t="s">
        <v>211</v>
      </c>
      <c r="H122" s="1"/>
      <c r="I122" s="1"/>
      <c r="J122" s="2">
        <v>1000</v>
      </c>
      <c r="K122" s="2">
        <v>2500</v>
      </c>
      <c r="L122" s="2">
        <f>ROUND((J122-K122),5)</f>
        <v>-1500</v>
      </c>
      <c r="M122" s="15">
        <f>ROUND(IF(K122=0, IF(J122=0, 0, 1), J122/K122),5)</f>
        <v>0.4</v>
      </c>
    </row>
    <row r="123" spans="1:13" x14ac:dyDescent="0.25">
      <c r="A123" s="1"/>
      <c r="B123" s="1"/>
      <c r="C123" s="1"/>
      <c r="D123" s="1"/>
      <c r="E123" s="1"/>
      <c r="F123" s="1"/>
      <c r="G123" s="1" t="s">
        <v>212</v>
      </c>
      <c r="H123" s="1"/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213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214</v>
      </c>
      <c r="J125" s="2">
        <v>1066.75</v>
      </c>
      <c r="K125" s="2">
        <v>1711.87</v>
      </c>
      <c r="L125" s="2">
        <f>ROUND((J125-K125),5)</f>
        <v>-645.12</v>
      </c>
      <c r="M125" s="15">
        <f>ROUND(IF(K125=0, IF(J125=0, 0, 1), J125/K125),5)</f>
        <v>0.62314999999999998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215</v>
      </c>
      <c r="J126" s="4">
        <v>5654.38</v>
      </c>
      <c r="K126" s="4">
        <v>6019.84</v>
      </c>
      <c r="L126" s="4">
        <f>ROUND((J126-K126),5)</f>
        <v>-365.46</v>
      </c>
      <c r="M126" s="18">
        <f>ROUND(IF(K126=0, IF(J126=0, 0, 1), J126/K126),5)</f>
        <v>0.93928999999999996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216</v>
      </c>
      <c r="I127" s="1"/>
      <c r="J127" s="2">
        <f>ROUND(SUM(J124:J126),5)</f>
        <v>6721.13</v>
      </c>
      <c r="K127" s="2">
        <f>ROUND(SUM(K124:K126),5)</f>
        <v>7731.71</v>
      </c>
      <c r="L127" s="2">
        <f>ROUND((J127-K127),5)</f>
        <v>-1010.58</v>
      </c>
      <c r="M127" s="15">
        <f>ROUND(IF(K127=0, IF(J127=0, 0, 1), J127/K127),5)</f>
        <v>0.86929000000000001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217</v>
      </c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 t="s">
        <v>218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 t="s">
        <v>219</v>
      </c>
      <c r="J130" s="4">
        <v>889.64</v>
      </c>
      <c r="K130" s="4">
        <v>0</v>
      </c>
      <c r="L130" s="4">
        <f>ROUND((J130-K130),5)</f>
        <v>889.64</v>
      </c>
      <c r="M130" s="18">
        <f>ROUND(IF(K130=0, IF(J130=0, 0, 1), J130/K130),5)</f>
        <v>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220</v>
      </c>
      <c r="I131" s="1"/>
      <c r="J131" s="2">
        <f>ROUND(SUM(J128:J130),5)</f>
        <v>889.64</v>
      </c>
      <c r="K131" s="2">
        <f>ROUND(SUM(K128:K130),5)</f>
        <v>0</v>
      </c>
      <c r="L131" s="2">
        <f>ROUND((J131-K131),5)</f>
        <v>889.64</v>
      </c>
      <c r="M131" s="15">
        <f>ROUND(IF(K131=0, IF(J131=0, 0, 1), J131/K131),5)</f>
        <v>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221</v>
      </c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 t="s">
        <v>222</v>
      </c>
      <c r="J133" s="2">
        <v>0</v>
      </c>
      <c r="K133" s="2">
        <v>0</v>
      </c>
      <c r="L133" s="2">
        <f t="shared" ref="L133:L138" si="18">ROUND((J133-K133),5)</f>
        <v>0</v>
      </c>
      <c r="M133" s="15">
        <f t="shared" ref="M133:M138" si="19">ROUND(IF(K133=0, IF(J133=0, 0, 1), J133/K133),5)</f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 t="s">
        <v>223</v>
      </c>
      <c r="J134" s="4">
        <v>0</v>
      </c>
      <c r="K134" s="4">
        <v>0</v>
      </c>
      <c r="L134" s="4">
        <f t="shared" si="18"/>
        <v>0</v>
      </c>
      <c r="M134" s="18">
        <f t="shared" si="19"/>
        <v>0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224</v>
      </c>
      <c r="I135" s="1"/>
      <c r="J135" s="2">
        <f>ROUND(SUM(J132:J134),5)</f>
        <v>0</v>
      </c>
      <c r="K135" s="2">
        <f>ROUND(SUM(K132:K134),5)</f>
        <v>0</v>
      </c>
      <c r="L135" s="2">
        <f t="shared" si="18"/>
        <v>0</v>
      </c>
      <c r="M135" s="15">
        <f t="shared" si="19"/>
        <v>0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225</v>
      </c>
      <c r="I136" s="1"/>
      <c r="J136" s="4">
        <v>0</v>
      </c>
      <c r="K136" s="4">
        <v>0</v>
      </c>
      <c r="L136" s="4">
        <f t="shared" si="18"/>
        <v>0</v>
      </c>
      <c r="M136" s="18">
        <f t="shared" si="19"/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226</v>
      </c>
      <c r="H137" s="1"/>
      <c r="I137" s="1"/>
      <c r="J137" s="2">
        <f>ROUND(J123+J127+J131+SUM(J135:J136),5)</f>
        <v>7610.77</v>
      </c>
      <c r="K137" s="2">
        <f>ROUND(K123+K127+K131+SUM(K135:K136),5)</f>
        <v>7731.71</v>
      </c>
      <c r="L137" s="2">
        <f t="shared" si="18"/>
        <v>-120.94</v>
      </c>
      <c r="M137" s="15">
        <f t="shared" si="19"/>
        <v>0.98436000000000001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227</v>
      </c>
      <c r="H138" s="1"/>
      <c r="I138" s="1"/>
      <c r="J138" s="2">
        <v>1238.48</v>
      </c>
      <c r="K138" s="2">
        <v>0</v>
      </c>
      <c r="L138" s="2">
        <f t="shared" si="18"/>
        <v>1238.48</v>
      </c>
      <c r="M138" s="15">
        <f t="shared" si="19"/>
        <v>1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228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229</v>
      </c>
      <c r="I140" s="1"/>
      <c r="J140" s="2">
        <v>726.25</v>
      </c>
      <c r="K140" s="2">
        <v>1179.19</v>
      </c>
      <c r="L140" s="2">
        <f t="shared" ref="L140:L146" si="20">ROUND((J140-K140),5)</f>
        <v>-452.94</v>
      </c>
      <c r="M140" s="15">
        <f t="shared" ref="M140:M146" si="21">ROUND(IF(K140=0, IF(J140=0, 0, 1), J140/K140),5)</f>
        <v>0.61589000000000005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230</v>
      </c>
      <c r="I141" s="1"/>
      <c r="J141" s="2">
        <v>555.98</v>
      </c>
      <c r="K141" s="2">
        <v>607.94000000000005</v>
      </c>
      <c r="L141" s="2">
        <f t="shared" si="20"/>
        <v>-51.96</v>
      </c>
      <c r="M141" s="15">
        <f t="shared" si="21"/>
        <v>0.91452999999999995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231</v>
      </c>
      <c r="I142" s="1"/>
      <c r="J142" s="2">
        <v>2008.96</v>
      </c>
      <c r="K142" s="2">
        <v>2375.5100000000002</v>
      </c>
      <c r="L142" s="2">
        <f t="shared" si="20"/>
        <v>-366.55</v>
      </c>
      <c r="M142" s="15">
        <f t="shared" si="21"/>
        <v>0.84570000000000001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232</v>
      </c>
      <c r="I143" s="1"/>
      <c r="J143" s="2">
        <v>496.66</v>
      </c>
      <c r="K143" s="2">
        <v>550.52</v>
      </c>
      <c r="L143" s="2">
        <f t="shared" si="20"/>
        <v>-53.86</v>
      </c>
      <c r="M143" s="15">
        <f t="shared" si="21"/>
        <v>0.90217000000000003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233</v>
      </c>
      <c r="I144" s="1"/>
      <c r="J144" s="2">
        <v>496.66</v>
      </c>
      <c r="K144" s="2">
        <v>550.52</v>
      </c>
      <c r="L144" s="2">
        <f t="shared" si="20"/>
        <v>-53.86</v>
      </c>
      <c r="M144" s="15">
        <f t="shared" si="21"/>
        <v>0.90217000000000003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234</v>
      </c>
      <c r="I145" s="1"/>
      <c r="J145" s="4">
        <v>0</v>
      </c>
      <c r="K145" s="4">
        <v>0</v>
      </c>
      <c r="L145" s="4">
        <f t="shared" si="20"/>
        <v>0</v>
      </c>
      <c r="M145" s="18">
        <f t="shared" si="21"/>
        <v>0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235</v>
      </c>
      <c r="H146" s="1"/>
      <c r="I146" s="1"/>
      <c r="J146" s="2">
        <f>ROUND(SUM(J139:J145),5)</f>
        <v>4284.51</v>
      </c>
      <c r="K146" s="2">
        <f>ROUND(SUM(K139:K145),5)</f>
        <v>5263.68</v>
      </c>
      <c r="L146" s="2">
        <f t="shared" si="20"/>
        <v>-979.17</v>
      </c>
      <c r="M146" s="15">
        <f t="shared" si="21"/>
        <v>0.81398000000000004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236</v>
      </c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 t="s">
        <v>237</v>
      </c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238</v>
      </c>
      <c r="J149" s="2">
        <v>8166.29</v>
      </c>
      <c r="K149" s="2">
        <v>7570.31</v>
      </c>
      <c r="L149" s="2">
        <f t="shared" ref="L149:L162" si="22">ROUND((J149-K149),5)</f>
        <v>595.98</v>
      </c>
      <c r="M149" s="15">
        <f t="shared" ref="M149:M162" si="23">ROUND(IF(K149=0, IF(J149=0, 0, 1), J149/K149),5)</f>
        <v>1.07873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239</v>
      </c>
      <c r="J150" s="2">
        <v>1078.9000000000001</v>
      </c>
      <c r="K150" s="2">
        <v>2137.29</v>
      </c>
      <c r="L150" s="2">
        <f t="shared" si="22"/>
        <v>-1058.3900000000001</v>
      </c>
      <c r="M150" s="15">
        <f t="shared" si="23"/>
        <v>0.50480000000000003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 t="s">
        <v>240</v>
      </c>
      <c r="J151" s="2">
        <v>756.84</v>
      </c>
      <c r="K151" s="2">
        <v>1549.35</v>
      </c>
      <c r="L151" s="2">
        <f t="shared" si="22"/>
        <v>-792.51</v>
      </c>
      <c r="M151" s="15">
        <f t="shared" si="23"/>
        <v>0.48848999999999998</v>
      </c>
    </row>
    <row r="152" spans="1:13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 t="s">
        <v>241</v>
      </c>
      <c r="J152" s="4">
        <v>0</v>
      </c>
      <c r="K152" s="4">
        <v>0</v>
      </c>
      <c r="L152" s="4">
        <f t="shared" si="22"/>
        <v>0</v>
      </c>
      <c r="M152" s="18">
        <f t="shared" si="23"/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242</v>
      </c>
      <c r="I153" s="1"/>
      <c r="J153" s="2">
        <f>ROUND(SUM(J148:J152),5)</f>
        <v>10002.030000000001</v>
      </c>
      <c r="K153" s="2">
        <f>ROUND(SUM(K148:K152),5)</f>
        <v>11256.95</v>
      </c>
      <c r="L153" s="2">
        <f t="shared" si="22"/>
        <v>-1254.92</v>
      </c>
      <c r="M153" s="15">
        <f t="shared" si="23"/>
        <v>0.88851999999999998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243</v>
      </c>
      <c r="I154" s="1"/>
      <c r="J154" s="2">
        <v>897.22</v>
      </c>
      <c r="K154" s="2">
        <v>894.21</v>
      </c>
      <c r="L154" s="2">
        <f t="shared" si="22"/>
        <v>3.01</v>
      </c>
      <c r="M154" s="15">
        <f t="shared" si="23"/>
        <v>1.0033700000000001</v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 t="s">
        <v>244</v>
      </c>
      <c r="I155" s="1"/>
      <c r="J155" s="2">
        <v>1054.93</v>
      </c>
      <c r="K155" s="2">
        <v>916.69</v>
      </c>
      <c r="L155" s="2">
        <f t="shared" si="22"/>
        <v>138.24</v>
      </c>
      <c r="M155" s="15">
        <f t="shared" si="23"/>
        <v>1.1508</v>
      </c>
    </row>
    <row r="156" spans="1:13" ht="15.75" thickBot="1" x14ac:dyDescent="0.3">
      <c r="A156" s="1"/>
      <c r="B156" s="1"/>
      <c r="C156" s="1"/>
      <c r="D156" s="1"/>
      <c r="E156" s="1"/>
      <c r="F156" s="1"/>
      <c r="G156" s="1"/>
      <c r="H156" s="1" t="s">
        <v>245</v>
      </c>
      <c r="I156" s="1"/>
      <c r="J156" s="4">
        <v>0</v>
      </c>
      <c r="K156" s="4">
        <v>0</v>
      </c>
      <c r="L156" s="4">
        <f t="shared" si="22"/>
        <v>0</v>
      </c>
      <c r="M156" s="18">
        <f t="shared" si="23"/>
        <v>0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246</v>
      </c>
      <c r="H157" s="1"/>
      <c r="I157" s="1"/>
      <c r="J157" s="2">
        <f>ROUND(J147+SUM(J153:J156),5)</f>
        <v>11954.18</v>
      </c>
      <c r="K157" s="2">
        <f>ROUND(K147+SUM(K153:K156),5)</f>
        <v>13067.85</v>
      </c>
      <c r="L157" s="2">
        <f t="shared" si="22"/>
        <v>-1113.67</v>
      </c>
      <c r="M157" s="15">
        <f t="shared" si="23"/>
        <v>0.91478000000000004</v>
      </c>
    </row>
    <row r="158" spans="1:13" x14ac:dyDescent="0.25">
      <c r="A158" s="1"/>
      <c r="B158" s="1"/>
      <c r="C158" s="1"/>
      <c r="D158" s="1"/>
      <c r="E158" s="1"/>
      <c r="F158" s="1"/>
      <c r="G158" s="1" t="s">
        <v>247</v>
      </c>
      <c r="H158" s="1"/>
      <c r="I158" s="1"/>
      <c r="J158" s="2">
        <v>915</v>
      </c>
      <c r="K158" s="2">
        <v>863.75</v>
      </c>
      <c r="L158" s="2">
        <f t="shared" si="22"/>
        <v>51.25</v>
      </c>
      <c r="M158" s="15">
        <f t="shared" si="23"/>
        <v>1.0593300000000001</v>
      </c>
    </row>
    <row r="159" spans="1:13" ht="15.75" thickBot="1" x14ac:dyDescent="0.3">
      <c r="A159" s="1"/>
      <c r="B159" s="1"/>
      <c r="C159" s="1"/>
      <c r="D159" s="1"/>
      <c r="E159" s="1"/>
      <c r="F159" s="1"/>
      <c r="G159" s="1" t="s">
        <v>248</v>
      </c>
      <c r="H159" s="1"/>
      <c r="I159" s="1"/>
      <c r="J159" s="4">
        <v>0</v>
      </c>
      <c r="K159" s="4">
        <v>0</v>
      </c>
      <c r="L159" s="4">
        <f t="shared" si="22"/>
        <v>0</v>
      </c>
      <c r="M159" s="18">
        <f t="shared" si="23"/>
        <v>0</v>
      </c>
    </row>
    <row r="160" spans="1:13" x14ac:dyDescent="0.25">
      <c r="A160" s="1"/>
      <c r="B160" s="1"/>
      <c r="C160" s="1"/>
      <c r="D160" s="1"/>
      <c r="E160" s="1"/>
      <c r="F160" s="1" t="s">
        <v>249</v>
      </c>
      <c r="G160" s="1"/>
      <c r="H160" s="1"/>
      <c r="I160" s="1"/>
      <c r="J160" s="2">
        <f>ROUND(SUM(J121:J122)+SUM(J137:J138)+J146+SUM(J157:J159),5)</f>
        <v>27002.94</v>
      </c>
      <c r="K160" s="2">
        <f>ROUND(SUM(K121:K122)+SUM(K137:K138)+K146+SUM(K157:K159),5)</f>
        <v>29426.99</v>
      </c>
      <c r="L160" s="2">
        <f t="shared" si="22"/>
        <v>-2424.0500000000002</v>
      </c>
      <c r="M160" s="15">
        <f t="shared" si="23"/>
        <v>0.91761999999999999</v>
      </c>
    </row>
    <row r="161" spans="1:13" ht="15.75" thickBot="1" x14ac:dyDescent="0.3">
      <c r="A161" s="1"/>
      <c r="B161" s="1"/>
      <c r="C161" s="1"/>
      <c r="D161" s="1"/>
      <c r="E161" s="1"/>
      <c r="F161" s="1" t="s">
        <v>250</v>
      </c>
      <c r="G161" s="1"/>
      <c r="H161" s="1"/>
      <c r="I161" s="1"/>
      <c r="J161" s="4">
        <v>0</v>
      </c>
      <c r="K161" s="4">
        <v>0</v>
      </c>
      <c r="L161" s="4">
        <f t="shared" si="22"/>
        <v>0</v>
      </c>
      <c r="M161" s="18">
        <f t="shared" si="23"/>
        <v>0</v>
      </c>
    </row>
    <row r="162" spans="1:13" x14ac:dyDescent="0.25">
      <c r="A162" s="1"/>
      <c r="B162" s="1"/>
      <c r="C162" s="1"/>
      <c r="D162" s="1"/>
      <c r="E162" s="1" t="s">
        <v>251</v>
      </c>
      <c r="F162" s="1"/>
      <c r="G162" s="1"/>
      <c r="H162" s="1"/>
      <c r="I162" s="1"/>
      <c r="J162" s="2">
        <f>ROUND(SUM(J43:J49)+J54+J62+J71+J113+J120+SUM(J160:J161),5)</f>
        <v>552486.72</v>
      </c>
      <c r="K162" s="2">
        <f>ROUND(SUM(K43:K49)+K54+K62+K71+K113+K120+SUM(K160:K161),5)</f>
        <v>566291.1</v>
      </c>
      <c r="L162" s="2">
        <f t="shared" si="22"/>
        <v>-13804.38</v>
      </c>
      <c r="M162" s="15">
        <f t="shared" si="23"/>
        <v>0.97562000000000004</v>
      </c>
    </row>
    <row r="163" spans="1:13" x14ac:dyDescent="0.25">
      <c r="A163" s="1"/>
      <c r="B163" s="1"/>
      <c r="C163" s="1"/>
      <c r="D163" s="1"/>
      <c r="E163" s="1" t="s">
        <v>252</v>
      </c>
      <c r="F163" s="1"/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253</v>
      </c>
      <c r="G164" s="1"/>
      <c r="H164" s="1"/>
      <c r="I164" s="1"/>
      <c r="J164" s="2">
        <v>8767.1299999999992</v>
      </c>
      <c r="K164" s="2">
        <v>0</v>
      </c>
      <c r="L164" s="2">
        <f>ROUND((J164-K164),5)</f>
        <v>8767.1299999999992</v>
      </c>
      <c r="M164" s="15">
        <f>ROUND(IF(K164=0, IF(J164=0, 0, 1), J164/K164),5)</f>
        <v>1</v>
      </c>
    </row>
    <row r="165" spans="1:13" x14ac:dyDescent="0.25">
      <c r="A165" s="1"/>
      <c r="B165" s="1"/>
      <c r="C165" s="1"/>
      <c r="D165" s="1"/>
      <c r="E165" s="1"/>
      <c r="F165" s="1" t="s">
        <v>254</v>
      </c>
      <c r="G165" s="1"/>
      <c r="H165" s="1"/>
      <c r="I165" s="1"/>
      <c r="J165" s="2">
        <v>0</v>
      </c>
      <c r="K165" s="2">
        <v>416.69</v>
      </c>
      <c r="L165" s="2">
        <f>ROUND((J165-K165),5)</f>
        <v>-416.69</v>
      </c>
      <c r="M165" s="15">
        <f>ROUND(IF(K165=0, IF(J165=0, 0, 1), J165/K165),5)</f>
        <v>0</v>
      </c>
    </row>
    <row r="166" spans="1:13" ht="15.75" thickBot="1" x14ac:dyDescent="0.3">
      <c r="A166" s="1"/>
      <c r="B166" s="1"/>
      <c r="C166" s="1"/>
      <c r="D166" s="1"/>
      <c r="E166" s="1"/>
      <c r="F166" s="1" t="s">
        <v>255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256</v>
      </c>
      <c r="F167" s="1"/>
      <c r="G167" s="1"/>
      <c r="H167" s="1"/>
      <c r="I167" s="1"/>
      <c r="J167" s="2">
        <f>ROUND(SUM(J163:J166),5)</f>
        <v>8767.1299999999992</v>
      </c>
      <c r="K167" s="2">
        <f>ROUND(SUM(K163:K166),5)</f>
        <v>416.69</v>
      </c>
      <c r="L167" s="2">
        <f>ROUND((J167-K167),5)</f>
        <v>8350.44</v>
      </c>
      <c r="M167" s="15">
        <f>ROUND(IF(K167=0, IF(J167=0, 0, 1), J167/K167),5)</f>
        <v>21.039929999999998</v>
      </c>
    </row>
    <row r="168" spans="1:13" x14ac:dyDescent="0.25">
      <c r="A168" s="1"/>
      <c r="B168" s="1"/>
      <c r="C168" s="1"/>
      <c r="D168" s="1"/>
      <c r="E168" s="1" t="s">
        <v>257</v>
      </c>
      <c r="F168" s="1"/>
      <c r="G168" s="1"/>
      <c r="H168" s="1"/>
      <c r="I168" s="1"/>
      <c r="J168" s="2"/>
      <c r="K168" s="2"/>
      <c r="L168" s="2"/>
      <c r="M168" s="15"/>
    </row>
    <row r="169" spans="1:13" x14ac:dyDescent="0.25">
      <c r="A169" s="1"/>
      <c r="B169" s="1"/>
      <c r="C169" s="1"/>
      <c r="D169" s="1"/>
      <c r="E169" s="1"/>
      <c r="F169" s="1" t="s">
        <v>258</v>
      </c>
      <c r="G169" s="1"/>
      <c r="H169" s="1"/>
      <c r="I169" s="1"/>
      <c r="J169" s="2">
        <v>20.95</v>
      </c>
      <c r="K169" s="2">
        <v>3187.36</v>
      </c>
      <c r="L169" s="2">
        <f t="shared" ref="L169:L175" si="24">ROUND((J169-K169),5)</f>
        <v>-3166.41</v>
      </c>
      <c r="M169" s="15">
        <f t="shared" ref="M169:M175" si="25">ROUND(IF(K169=0, IF(J169=0, 0, 1), J169/K169),5)</f>
        <v>6.5700000000000003E-3</v>
      </c>
    </row>
    <row r="170" spans="1:13" x14ac:dyDescent="0.25">
      <c r="A170" s="1"/>
      <c r="B170" s="1"/>
      <c r="C170" s="1"/>
      <c r="D170" s="1"/>
      <c r="E170" s="1"/>
      <c r="F170" s="1" t="s">
        <v>259</v>
      </c>
      <c r="G170" s="1"/>
      <c r="H170" s="1"/>
      <c r="I170" s="1"/>
      <c r="J170" s="2">
        <v>2667.85</v>
      </c>
      <c r="K170" s="2">
        <v>6521</v>
      </c>
      <c r="L170" s="2">
        <f t="shared" si="24"/>
        <v>-3853.15</v>
      </c>
      <c r="M170" s="15">
        <f t="shared" si="25"/>
        <v>0.40911999999999998</v>
      </c>
    </row>
    <row r="171" spans="1:13" x14ac:dyDescent="0.25">
      <c r="A171" s="1"/>
      <c r="B171" s="1"/>
      <c r="C171" s="1"/>
      <c r="D171" s="1"/>
      <c r="E171" s="1"/>
      <c r="F171" s="1" t="s">
        <v>260</v>
      </c>
      <c r="G171" s="1"/>
      <c r="H171" s="1"/>
      <c r="I171" s="1"/>
      <c r="J171" s="2">
        <v>901.21</v>
      </c>
      <c r="K171" s="2">
        <v>648.91</v>
      </c>
      <c r="L171" s="2">
        <f t="shared" si="24"/>
        <v>252.3</v>
      </c>
      <c r="M171" s="15">
        <f t="shared" si="25"/>
        <v>1.3888100000000001</v>
      </c>
    </row>
    <row r="172" spans="1:13" x14ac:dyDescent="0.25">
      <c r="A172" s="1"/>
      <c r="B172" s="1"/>
      <c r="C172" s="1"/>
      <c r="D172" s="1"/>
      <c r="E172" s="1"/>
      <c r="F172" s="1" t="s">
        <v>261</v>
      </c>
      <c r="G172" s="1"/>
      <c r="H172" s="1"/>
      <c r="I172" s="1"/>
      <c r="J172" s="2">
        <v>5430.6</v>
      </c>
      <c r="K172" s="2">
        <v>5000</v>
      </c>
      <c r="L172" s="2">
        <f t="shared" si="24"/>
        <v>430.6</v>
      </c>
      <c r="M172" s="15">
        <f t="shared" si="25"/>
        <v>1.08612</v>
      </c>
    </row>
    <row r="173" spans="1:13" x14ac:dyDescent="0.25">
      <c r="A173" s="1"/>
      <c r="B173" s="1"/>
      <c r="C173" s="1"/>
      <c r="D173" s="1"/>
      <c r="E173" s="1"/>
      <c r="F173" s="1" t="s">
        <v>262</v>
      </c>
      <c r="G173" s="1"/>
      <c r="H173" s="1"/>
      <c r="I173" s="1"/>
      <c r="J173" s="2">
        <v>0</v>
      </c>
      <c r="K173" s="2">
        <v>0</v>
      </c>
      <c r="L173" s="2">
        <f t="shared" si="24"/>
        <v>0</v>
      </c>
      <c r="M173" s="15">
        <f t="shared" si="25"/>
        <v>0</v>
      </c>
    </row>
    <row r="174" spans="1:13" ht="15.75" thickBot="1" x14ac:dyDescent="0.3">
      <c r="A174" s="1"/>
      <c r="B174" s="1"/>
      <c r="C174" s="1"/>
      <c r="D174" s="1"/>
      <c r="E174" s="1"/>
      <c r="F174" s="1" t="s">
        <v>263</v>
      </c>
      <c r="G174" s="1"/>
      <c r="H174" s="1"/>
      <c r="I174" s="1"/>
      <c r="J174" s="4">
        <v>0</v>
      </c>
      <c r="K174" s="4">
        <v>0</v>
      </c>
      <c r="L174" s="4">
        <f t="shared" si="24"/>
        <v>0</v>
      </c>
      <c r="M174" s="18">
        <f t="shared" si="25"/>
        <v>0</v>
      </c>
    </row>
    <row r="175" spans="1:13" x14ac:dyDescent="0.25">
      <c r="A175" s="1"/>
      <c r="B175" s="1"/>
      <c r="C175" s="1"/>
      <c r="D175" s="1"/>
      <c r="E175" s="1" t="s">
        <v>264</v>
      </c>
      <c r="F175" s="1"/>
      <c r="G175" s="1"/>
      <c r="H175" s="1"/>
      <c r="I175" s="1"/>
      <c r="J175" s="2">
        <f>ROUND(SUM(J168:J174),5)</f>
        <v>9020.61</v>
      </c>
      <c r="K175" s="2">
        <f>ROUND(SUM(K168:K174),5)</f>
        <v>15357.27</v>
      </c>
      <c r="L175" s="2">
        <f t="shared" si="24"/>
        <v>-6336.66</v>
      </c>
      <c r="M175" s="15">
        <f t="shared" si="25"/>
        <v>0.58738000000000001</v>
      </c>
    </row>
    <row r="176" spans="1:13" x14ac:dyDescent="0.25">
      <c r="A176" s="1"/>
      <c r="B176" s="1"/>
      <c r="C176" s="1"/>
      <c r="D176" s="1"/>
      <c r="E176" s="1" t="s">
        <v>265</v>
      </c>
      <c r="F176" s="1"/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 t="s">
        <v>266</v>
      </c>
      <c r="G177" s="1"/>
      <c r="H177" s="1"/>
      <c r="I177" s="1"/>
      <c r="J177" s="2">
        <v>727.82</v>
      </c>
      <c r="K177" s="2">
        <v>0</v>
      </c>
      <c r="L177" s="2">
        <f>ROUND((J177-K177),5)</f>
        <v>727.82</v>
      </c>
      <c r="M177" s="15">
        <f>ROUND(IF(K177=0, IF(J177=0, 0, 1), J177/K177),5)</f>
        <v>1</v>
      </c>
    </row>
    <row r="178" spans="1:13" x14ac:dyDescent="0.25">
      <c r="A178" s="1"/>
      <c r="B178" s="1"/>
      <c r="C178" s="1"/>
      <c r="D178" s="1"/>
      <c r="E178" s="1"/>
      <c r="F178" s="1" t="s">
        <v>267</v>
      </c>
      <c r="G178" s="1"/>
      <c r="H178" s="1"/>
      <c r="I178" s="1"/>
      <c r="J178" s="2">
        <v>0</v>
      </c>
      <c r="K178" s="2">
        <v>416.69</v>
      </c>
      <c r="L178" s="2">
        <f>ROUND((J178-K178),5)</f>
        <v>-416.69</v>
      </c>
      <c r="M178" s="15">
        <f>ROUND(IF(K178=0, IF(J178=0, 0, 1), J178/K178),5)</f>
        <v>0</v>
      </c>
    </row>
    <row r="179" spans="1:13" x14ac:dyDescent="0.25">
      <c r="A179" s="1"/>
      <c r="B179" s="1"/>
      <c r="C179" s="1"/>
      <c r="D179" s="1"/>
      <c r="E179" s="1"/>
      <c r="F179" s="1" t="s">
        <v>268</v>
      </c>
      <c r="G179" s="1"/>
      <c r="H179" s="1"/>
      <c r="I179" s="1"/>
      <c r="J179" s="2">
        <v>3790.36</v>
      </c>
      <c r="K179" s="2">
        <v>3697.94</v>
      </c>
      <c r="L179" s="2">
        <f>ROUND((J179-K179),5)</f>
        <v>92.42</v>
      </c>
      <c r="M179" s="15">
        <f>ROUND(IF(K179=0, IF(J179=0, 0, 1), J179/K179),5)</f>
        <v>1.0249900000000001</v>
      </c>
    </row>
    <row r="180" spans="1:13" x14ac:dyDescent="0.25">
      <c r="A180" s="1"/>
      <c r="B180" s="1"/>
      <c r="C180" s="1"/>
      <c r="D180" s="1"/>
      <c r="E180" s="1"/>
      <c r="F180" s="1" t="s">
        <v>269</v>
      </c>
      <c r="G180" s="1"/>
      <c r="H180" s="1"/>
      <c r="I180" s="1"/>
      <c r="J180" s="2"/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270</v>
      </c>
      <c r="H181" s="1"/>
      <c r="I181" s="1"/>
      <c r="J181" s="2">
        <v>0</v>
      </c>
      <c r="K181" s="2">
        <v>2500</v>
      </c>
      <c r="L181" s="2">
        <f t="shared" ref="L181:L191" si="26">ROUND((J181-K181),5)</f>
        <v>-2500</v>
      </c>
      <c r="M181" s="15">
        <f t="shared" ref="M181:M191" si="27"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271</v>
      </c>
      <c r="H182" s="1"/>
      <c r="I182" s="1"/>
      <c r="J182" s="2">
        <v>0</v>
      </c>
      <c r="K182" s="2">
        <v>0</v>
      </c>
      <c r="L182" s="2">
        <f t="shared" si="26"/>
        <v>0</v>
      </c>
      <c r="M182" s="15">
        <f t="shared" si="2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272</v>
      </c>
      <c r="H183" s="1"/>
      <c r="I183" s="1"/>
      <c r="J183" s="2">
        <v>555.72</v>
      </c>
      <c r="K183" s="2">
        <v>7370.02</v>
      </c>
      <c r="L183" s="2">
        <f t="shared" si="26"/>
        <v>-6814.3</v>
      </c>
      <c r="M183" s="15">
        <f t="shared" si="27"/>
        <v>7.5399999999999995E-2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273</v>
      </c>
      <c r="H184" s="1"/>
      <c r="I184" s="1"/>
      <c r="J184" s="2">
        <v>14325</v>
      </c>
      <c r="K184" s="2">
        <v>467.35</v>
      </c>
      <c r="L184" s="2">
        <f t="shared" si="26"/>
        <v>13857.65</v>
      </c>
      <c r="M184" s="15">
        <f t="shared" si="27"/>
        <v>30.65155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274</v>
      </c>
      <c r="H185" s="1"/>
      <c r="I185" s="1"/>
      <c r="J185" s="2">
        <v>0</v>
      </c>
      <c r="K185" s="2">
        <v>625</v>
      </c>
      <c r="L185" s="2">
        <f t="shared" si="26"/>
        <v>-625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275</v>
      </c>
      <c r="H186" s="1"/>
      <c r="I186" s="1"/>
      <c r="J186" s="2">
        <v>0</v>
      </c>
      <c r="K186" s="2">
        <v>523.5</v>
      </c>
      <c r="L186" s="2">
        <f t="shared" si="26"/>
        <v>-523.5</v>
      </c>
      <c r="M186" s="15">
        <f t="shared" si="2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276</v>
      </c>
      <c r="H187" s="1"/>
      <c r="I187" s="1"/>
      <c r="J187" s="2">
        <v>1558.92</v>
      </c>
      <c r="K187" s="2">
        <v>597.24</v>
      </c>
      <c r="L187" s="2">
        <f t="shared" si="26"/>
        <v>961.68</v>
      </c>
      <c r="M187" s="15">
        <f t="shared" si="27"/>
        <v>2.6102099999999999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277</v>
      </c>
      <c r="H188" s="1"/>
      <c r="I188" s="1"/>
      <c r="J188" s="2">
        <v>712.94</v>
      </c>
      <c r="K188" s="2">
        <v>3000</v>
      </c>
      <c r="L188" s="2">
        <f t="shared" si="26"/>
        <v>-2287.06</v>
      </c>
      <c r="M188" s="15">
        <f t="shared" si="27"/>
        <v>0.23765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278</v>
      </c>
      <c r="H189" s="1"/>
      <c r="I189" s="1"/>
      <c r="J189" s="2">
        <v>0</v>
      </c>
      <c r="K189" s="2">
        <v>0</v>
      </c>
      <c r="L189" s="2">
        <f t="shared" si="26"/>
        <v>0</v>
      </c>
      <c r="M189" s="15">
        <f t="shared" si="27"/>
        <v>0</v>
      </c>
    </row>
    <row r="190" spans="1:13" ht="15.75" thickBot="1" x14ac:dyDescent="0.3">
      <c r="A190" s="1"/>
      <c r="B190" s="1"/>
      <c r="C190" s="1"/>
      <c r="D190" s="1"/>
      <c r="E190" s="1"/>
      <c r="F190" s="1"/>
      <c r="G190" s="1" t="s">
        <v>279</v>
      </c>
      <c r="H190" s="1"/>
      <c r="I190" s="1"/>
      <c r="J190" s="4">
        <v>0</v>
      </c>
      <c r="K190" s="4">
        <v>0</v>
      </c>
      <c r="L190" s="4">
        <f t="shared" si="26"/>
        <v>0</v>
      </c>
      <c r="M190" s="18">
        <f t="shared" si="27"/>
        <v>0</v>
      </c>
    </row>
    <row r="191" spans="1:13" x14ac:dyDescent="0.25">
      <c r="A191" s="1"/>
      <c r="B191" s="1"/>
      <c r="C191" s="1"/>
      <c r="D191" s="1"/>
      <c r="E191" s="1"/>
      <c r="F191" s="1" t="s">
        <v>280</v>
      </c>
      <c r="G191" s="1"/>
      <c r="H191" s="1"/>
      <c r="I191" s="1"/>
      <c r="J191" s="2">
        <f>ROUND(SUM(J180:J190),5)</f>
        <v>17152.580000000002</v>
      </c>
      <c r="K191" s="2">
        <f>ROUND(SUM(K180:K190),5)</f>
        <v>15083.11</v>
      </c>
      <c r="L191" s="2">
        <f t="shared" si="26"/>
        <v>2069.4699999999998</v>
      </c>
      <c r="M191" s="15">
        <f t="shared" si="27"/>
        <v>1.1372</v>
      </c>
    </row>
    <row r="192" spans="1:13" x14ac:dyDescent="0.25">
      <c r="A192" s="1"/>
      <c r="B192" s="1"/>
      <c r="C192" s="1"/>
      <c r="D192" s="1"/>
      <c r="E192" s="1"/>
      <c r="F192" s="1" t="s">
        <v>281</v>
      </c>
      <c r="G192" s="1"/>
      <c r="H192" s="1"/>
      <c r="I192" s="1"/>
      <c r="J192" s="2"/>
      <c r="K192" s="2"/>
      <c r="L192" s="2"/>
      <c r="M192" s="15"/>
    </row>
    <row r="193" spans="1:13" x14ac:dyDescent="0.25">
      <c r="A193" s="1"/>
      <c r="B193" s="1"/>
      <c r="C193" s="1"/>
      <c r="D193" s="1"/>
      <c r="E193" s="1"/>
      <c r="F193" s="1"/>
      <c r="G193" s="1" t="s">
        <v>282</v>
      </c>
      <c r="H193" s="1"/>
      <c r="I193" s="1"/>
      <c r="J193" s="2">
        <v>456.84</v>
      </c>
      <c r="K193" s="2">
        <v>0</v>
      </c>
      <c r="L193" s="2">
        <f t="shared" ref="L193:L221" si="28">ROUND((J193-K193),5)</f>
        <v>456.84</v>
      </c>
      <c r="M193" s="15">
        <f t="shared" ref="M193:M221" si="29"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283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284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285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286</v>
      </c>
      <c r="H197" s="1"/>
      <c r="I197" s="1"/>
      <c r="J197" s="2">
        <v>724.77</v>
      </c>
      <c r="K197" s="2">
        <v>0</v>
      </c>
      <c r="L197" s="2">
        <f t="shared" si="28"/>
        <v>724.77</v>
      </c>
      <c r="M197" s="15">
        <f t="shared" si="29"/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287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288</v>
      </c>
      <c r="H199" s="1"/>
      <c r="I199" s="1"/>
      <c r="J199" s="2">
        <v>32.18</v>
      </c>
      <c r="K199" s="2">
        <v>0</v>
      </c>
      <c r="L199" s="2">
        <f t="shared" si="28"/>
        <v>32.18</v>
      </c>
      <c r="M199" s="15">
        <f t="shared" si="29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289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290</v>
      </c>
      <c r="H201" s="1"/>
      <c r="I201" s="1"/>
      <c r="J201" s="2">
        <v>2426.36</v>
      </c>
      <c r="K201" s="2">
        <v>0</v>
      </c>
      <c r="L201" s="2">
        <f t="shared" si="28"/>
        <v>2426.36</v>
      </c>
      <c r="M201" s="15">
        <f t="shared" si="29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291</v>
      </c>
      <c r="H202" s="1"/>
      <c r="I202" s="1"/>
      <c r="J202" s="2">
        <v>347.91</v>
      </c>
      <c r="K202" s="2">
        <v>0</v>
      </c>
      <c r="L202" s="2">
        <f t="shared" si="28"/>
        <v>347.91</v>
      </c>
      <c r="M202" s="15">
        <f t="shared" si="29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292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293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294</v>
      </c>
      <c r="H205" s="1"/>
      <c r="I205" s="1"/>
      <c r="J205" s="2">
        <v>97.73</v>
      </c>
      <c r="K205" s="2">
        <v>0</v>
      </c>
      <c r="L205" s="2">
        <f t="shared" si="28"/>
        <v>97.73</v>
      </c>
      <c r="M205" s="15">
        <f t="shared" si="29"/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295</v>
      </c>
      <c r="H206" s="1"/>
      <c r="I206" s="1"/>
      <c r="J206" s="2">
        <v>7.48</v>
      </c>
      <c r="K206" s="2">
        <v>0</v>
      </c>
      <c r="L206" s="2">
        <f t="shared" si="28"/>
        <v>7.48</v>
      </c>
      <c r="M206" s="15">
        <f t="shared" si="29"/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296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297</v>
      </c>
      <c r="H208" s="1"/>
      <c r="I208" s="1"/>
      <c r="J208" s="2">
        <v>446.08</v>
      </c>
      <c r="K208" s="2">
        <v>0</v>
      </c>
      <c r="L208" s="2">
        <f t="shared" si="28"/>
        <v>446.08</v>
      </c>
      <c r="M208" s="15">
        <f t="shared" si="29"/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298</v>
      </c>
      <c r="H209" s="1"/>
      <c r="I209" s="1"/>
      <c r="J209" s="2">
        <v>200</v>
      </c>
      <c r="K209" s="2">
        <v>0</v>
      </c>
      <c r="L209" s="2">
        <f t="shared" si="28"/>
        <v>200</v>
      </c>
      <c r="M209" s="15">
        <f t="shared" si="29"/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299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300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301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302</v>
      </c>
      <c r="H213" s="1"/>
      <c r="I213" s="1"/>
      <c r="J213" s="2">
        <v>744.85</v>
      </c>
      <c r="K213" s="2">
        <v>0</v>
      </c>
      <c r="L213" s="2">
        <f t="shared" si="28"/>
        <v>744.85</v>
      </c>
      <c r="M213" s="15">
        <f t="shared" si="29"/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303</v>
      </c>
      <c r="H214" s="1"/>
      <c r="I214" s="1"/>
      <c r="J214" s="2">
        <v>-1483.79</v>
      </c>
      <c r="K214" s="2">
        <v>0</v>
      </c>
      <c r="L214" s="2">
        <f t="shared" si="28"/>
        <v>-1483.79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304</v>
      </c>
      <c r="H215" s="1"/>
      <c r="I215" s="1"/>
      <c r="J215" s="2">
        <v>1042.52</v>
      </c>
      <c r="K215" s="2">
        <v>0</v>
      </c>
      <c r="L215" s="2">
        <f t="shared" si="28"/>
        <v>1042.52</v>
      </c>
      <c r="M215" s="15">
        <f t="shared" si="29"/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305</v>
      </c>
      <c r="H216" s="1"/>
      <c r="I216" s="1"/>
      <c r="J216" s="2">
        <v>91.84</v>
      </c>
      <c r="K216" s="2">
        <v>0</v>
      </c>
      <c r="L216" s="2">
        <f t="shared" si="28"/>
        <v>91.84</v>
      </c>
      <c r="M216" s="15">
        <f t="shared" si="29"/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306</v>
      </c>
      <c r="H217" s="1"/>
      <c r="I217" s="1"/>
      <c r="J217" s="2">
        <v>188.27</v>
      </c>
      <c r="K217" s="2">
        <v>0</v>
      </c>
      <c r="L217" s="2">
        <f t="shared" si="28"/>
        <v>188.27</v>
      </c>
      <c r="M217" s="15">
        <f t="shared" si="29"/>
        <v>1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307</v>
      </c>
      <c r="H218" s="1"/>
      <c r="I218" s="1"/>
      <c r="J218" s="4">
        <v>60</v>
      </c>
      <c r="K218" s="4">
        <v>12500</v>
      </c>
      <c r="L218" s="4">
        <f t="shared" si="28"/>
        <v>-12440</v>
      </c>
      <c r="M218" s="18">
        <f t="shared" si="29"/>
        <v>4.7999999999999996E-3</v>
      </c>
    </row>
    <row r="219" spans="1:13" x14ac:dyDescent="0.25">
      <c r="A219" s="1"/>
      <c r="B219" s="1"/>
      <c r="C219" s="1"/>
      <c r="D219" s="1"/>
      <c r="E219" s="1"/>
      <c r="F219" s="1" t="s">
        <v>308</v>
      </c>
      <c r="G219" s="1"/>
      <c r="H219" s="1"/>
      <c r="I219" s="1"/>
      <c r="J219" s="2">
        <f>ROUND(SUM(J192:J218),5)</f>
        <v>5383.04</v>
      </c>
      <c r="K219" s="2">
        <f>ROUND(SUM(K192:K218),5)</f>
        <v>12500</v>
      </c>
      <c r="L219" s="2">
        <f t="shared" si="28"/>
        <v>-7116.96</v>
      </c>
      <c r="M219" s="15">
        <f t="shared" si="29"/>
        <v>0.43064000000000002</v>
      </c>
    </row>
    <row r="220" spans="1:13" ht="15.75" thickBot="1" x14ac:dyDescent="0.3">
      <c r="A220" s="1"/>
      <c r="B220" s="1"/>
      <c r="C220" s="1"/>
      <c r="D220" s="1"/>
      <c r="E220" s="1"/>
      <c r="F220" s="1" t="s">
        <v>309</v>
      </c>
      <c r="G220" s="1"/>
      <c r="H220" s="1"/>
      <c r="I220" s="1"/>
      <c r="J220" s="4">
        <v>0</v>
      </c>
      <c r="K220" s="4">
        <v>0</v>
      </c>
      <c r="L220" s="4">
        <f t="shared" si="28"/>
        <v>0</v>
      </c>
      <c r="M220" s="18">
        <f t="shared" si="29"/>
        <v>0</v>
      </c>
    </row>
    <row r="221" spans="1:13" x14ac:dyDescent="0.25">
      <c r="A221" s="1"/>
      <c r="B221" s="1"/>
      <c r="C221" s="1"/>
      <c r="D221" s="1"/>
      <c r="E221" s="1" t="s">
        <v>310</v>
      </c>
      <c r="F221" s="1"/>
      <c r="G221" s="1"/>
      <c r="H221" s="1"/>
      <c r="I221" s="1"/>
      <c r="J221" s="2">
        <f>ROUND(SUM(J176:J179)+J191+SUM(J219:J220),5)</f>
        <v>27053.8</v>
      </c>
      <c r="K221" s="2">
        <f>ROUND(SUM(K176:K179)+K191+SUM(K219:K220),5)</f>
        <v>31697.74</v>
      </c>
      <c r="L221" s="2">
        <f t="shared" si="28"/>
        <v>-4643.9399999999996</v>
      </c>
      <c r="M221" s="15">
        <f t="shared" si="29"/>
        <v>0.85348999999999997</v>
      </c>
    </row>
    <row r="222" spans="1:13" x14ac:dyDescent="0.25">
      <c r="A222" s="1"/>
      <c r="B222" s="1"/>
      <c r="C222" s="1"/>
      <c r="D222" s="1"/>
      <c r="E222" s="1" t="s">
        <v>311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312</v>
      </c>
      <c r="G223" s="1"/>
      <c r="H223" s="1"/>
      <c r="I223" s="1"/>
      <c r="J223" s="2">
        <v>0</v>
      </c>
      <c r="K223" s="2">
        <v>1971.85</v>
      </c>
      <c r="L223" s="2">
        <f>ROUND((J223-K223),5)</f>
        <v>-1971.85</v>
      </c>
      <c r="M223" s="15">
        <f>ROUND(IF(K223=0, IF(J223=0, 0, 1), J223/K223),5)</f>
        <v>0</v>
      </c>
    </row>
    <row r="224" spans="1:13" x14ac:dyDescent="0.25">
      <c r="A224" s="1"/>
      <c r="B224" s="1"/>
      <c r="C224" s="1"/>
      <c r="D224" s="1"/>
      <c r="E224" s="1"/>
      <c r="F224" s="1" t="s">
        <v>313</v>
      </c>
      <c r="G224" s="1"/>
      <c r="H224" s="1"/>
      <c r="I224" s="1"/>
      <c r="J224" s="2">
        <v>732.28</v>
      </c>
      <c r="K224" s="2">
        <v>126.23</v>
      </c>
      <c r="L224" s="2">
        <f>ROUND((J224-K224),5)</f>
        <v>606.04999999999995</v>
      </c>
      <c r="M224" s="15">
        <f>ROUND(IF(K224=0, IF(J224=0, 0, 1), J224/K224),5)</f>
        <v>5.8011600000000003</v>
      </c>
    </row>
    <row r="225" spans="1:13" ht="15.75" thickBot="1" x14ac:dyDescent="0.3">
      <c r="A225" s="1"/>
      <c r="B225" s="1"/>
      <c r="C225" s="1"/>
      <c r="D225" s="1"/>
      <c r="E225" s="1"/>
      <c r="F225" s="1" t="s">
        <v>314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315</v>
      </c>
      <c r="F226" s="1"/>
      <c r="G226" s="1"/>
      <c r="H226" s="1"/>
      <c r="I226" s="1"/>
      <c r="J226" s="2">
        <f>ROUND(SUM(J222:J225),5)</f>
        <v>732.28</v>
      </c>
      <c r="K226" s="2">
        <f>ROUND(SUM(K222:K225),5)</f>
        <v>2098.08</v>
      </c>
      <c r="L226" s="2">
        <f>ROUND((J226-K226),5)</f>
        <v>-1365.8</v>
      </c>
      <c r="M226" s="15">
        <f>ROUND(IF(K226=0, IF(J226=0, 0, 1), J226/K226),5)</f>
        <v>0.34902</v>
      </c>
    </row>
    <row r="227" spans="1:13" x14ac:dyDescent="0.25">
      <c r="A227" s="1"/>
      <c r="B227" s="1"/>
      <c r="C227" s="1"/>
      <c r="D227" s="1"/>
      <c r="E227" s="1" t="s">
        <v>316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317</v>
      </c>
      <c r="G228" s="1"/>
      <c r="H228" s="1"/>
      <c r="I228" s="1"/>
      <c r="J228" s="2">
        <v>62.5</v>
      </c>
      <c r="K228" s="2">
        <v>0</v>
      </c>
      <c r="L228" s="2">
        <f>ROUND((J228-K228),5)</f>
        <v>62.5</v>
      </c>
      <c r="M228" s="15">
        <f>ROUND(IF(K228=0, IF(J228=0, 0, 1), J228/K228),5)</f>
        <v>1</v>
      </c>
    </row>
    <row r="229" spans="1:13" x14ac:dyDescent="0.25">
      <c r="A229" s="1"/>
      <c r="B229" s="1"/>
      <c r="C229" s="1"/>
      <c r="D229" s="1"/>
      <c r="E229" s="1"/>
      <c r="F229" s="1" t="s">
        <v>318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319</v>
      </c>
      <c r="H230" s="1"/>
      <c r="I230" s="1"/>
      <c r="J230" s="2">
        <v>385</v>
      </c>
      <c r="K230" s="2">
        <v>250</v>
      </c>
      <c r="L230" s="2">
        <f t="shared" ref="L230:L235" si="30">ROUND((J230-K230),5)</f>
        <v>135</v>
      </c>
      <c r="M230" s="15">
        <f t="shared" ref="M230:M235" si="31">ROUND(IF(K230=0, IF(J230=0, 0, 1), J230/K230),5)</f>
        <v>1.54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320</v>
      </c>
      <c r="H231" s="1"/>
      <c r="I231" s="1"/>
      <c r="J231" s="2">
        <v>1690.89</v>
      </c>
      <c r="K231" s="2">
        <v>1773.7</v>
      </c>
      <c r="L231" s="2">
        <f t="shared" si="30"/>
        <v>-82.81</v>
      </c>
      <c r="M231" s="15">
        <f t="shared" si="31"/>
        <v>0.95330999999999999</v>
      </c>
    </row>
    <row r="232" spans="1:13" x14ac:dyDescent="0.25">
      <c r="A232" s="1"/>
      <c r="B232" s="1"/>
      <c r="C232" s="1"/>
      <c r="D232" s="1"/>
      <c r="E232" s="1"/>
      <c r="F232" s="1"/>
      <c r="G232" s="1" t="s">
        <v>321</v>
      </c>
      <c r="H232" s="1"/>
      <c r="I232" s="1"/>
      <c r="J232" s="2">
        <v>0</v>
      </c>
      <c r="K232" s="2">
        <v>0</v>
      </c>
      <c r="L232" s="2">
        <f t="shared" si="30"/>
        <v>0</v>
      </c>
      <c r="M232" s="15">
        <f t="shared" si="31"/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322</v>
      </c>
      <c r="H233" s="1"/>
      <c r="I233" s="1"/>
      <c r="J233" s="4">
        <v>3119.69</v>
      </c>
      <c r="K233" s="4">
        <v>3283.41</v>
      </c>
      <c r="L233" s="4">
        <f t="shared" si="30"/>
        <v>-163.72</v>
      </c>
      <c r="M233" s="18">
        <f t="shared" si="31"/>
        <v>0.95013999999999998</v>
      </c>
    </row>
    <row r="234" spans="1:13" x14ac:dyDescent="0.25">
      <c r="A234" s="1"/>
      <c r="B234" s="1"/>
      <c r="C234" s="1"/>
      <c r="D234" s="1"/>
      <c r="E234" s="1"/>
      <c r="F234" s="1" t="s">
        <v>323</v>
      </c>
      <c r="G234" s="1"/>
      <c r="H234" s="1"/>
      <c r="I234" s="1"/>
      <c r="J234" s="2">
        <f>ROUND(SUM(J229:J233),5)</f>
        <v>5195.58</v>
      </c>
      <c r="K234" s="2">
        <f>ROUND(SUM(K229:K233),5)</f>
        <v>5307.11</v>
      </c>
      <c r="L234" s="2">
        <f t="shared" si="30"/>
        <v>-111.53</v>
      </c>
      <c r="M234" s="15">
        <f t="shared" si="31"/>
        <v>0.97897999999999996</v>
      </c>
    </row>
    <row r="235" spans="1:13" x14ac:dyDescent="0.25">
      <c r="A235" s="1"/>
      <c r="B235" s="1"/>
      <c r="C235" s="1"/>
      <c r="D235" s="1"/>
      <c r="E235" s="1"/>
      <c r="F235" s="1" t="s">
        <v>324</v>
      </c>
      <c r="G235" s="1"/>
      <c r="H235" s="1"/>
      <c r="I235" s="1"/>
      <c r="J235" s="2">
        <v>0</v>
      </c>
      <c r="K235" s="2">
        <v>0</v>
      </c>
      <c r="L235" s="2">
        <f t="shared" si="30"/>
        <v>0</v>
      </c>
      <c r="M235" s="15">
        <f t="shared" si="31"/>
        <v>0</v>
      </c>
    </row>
    <row r="236" spans="1:13" x14ac:dyDescent="0.25">
      <c r="A236" s="1"/>
      <c r="B236" s="1"/>
      <c r="C236" s="1"/>
      <c r="D236" s="1"/>
      <c r="E236" s="1"/>
      <c r="F236" s="1" t="s">
        <v>325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326</v>
      </c>
      <c r="H237" s="1"/>
      <c r="I237" s="1"/>
      <c r="J237" s="2">
        <v>324.2</v>
      </c>
      <c r="K237" s="2">
        <v>1241.99</v>
      </c>
      <c r="L237" s="2">
        <f t="shared" ref="L237:L242" si="32">ROUND((J237-K237),5)</f>
        <v>-917.79</v>
      </c>
      <c r="M237" s="15">
        <f t="shared" ref="M237:M242" si="33">ROUND(IF(K237=0, IF(J237=0, 0, 1), J237/K237),5)</f>
        <v>0.26102999999999998</v>
      </c>
    </row>
    <row r="238" spans="1:13" x14ac:dyDescent="0.25">
      <c r="A238" s="1"/>
      <c r="B238" s="1"/>
      <c r="C238" s="1"/>
      <c r="D238" s="1"/>
      <c r="E238" s="1"/>
      <c r="F238" s="1"/>
      <c r="G238" s="1" t="s">
        <v>327</v>
      </c>
      <c r="H238" s="1"/>
      <c r="I238" s="1"/>
      <c r="J238" s="2">
        <v>843.04</v>
      </c>
      <c r="K238" s="2">
        <v>24.46</v>
      </c>
      <c r="L238" s="2">
        <f t="shared" si="32"/>
        <v>818.58</v>
      </c>
      <c r="M238" s="15">
        <f t="shared" si="33"/>
        <v>34.466070000000002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328</v>
      </c>
      <c r="H239" s="1"/>
      <c r="I239" s="1"/>
      <c r="J239" s="4">
        <v>0</v>
      </c>
      <c r="K239" s="4">
        <v>0</v>
      </c>
      <c r="L239" s="4">
        <f t="shared" si="32"/>
        <v>0</v>
      </c>
      <c r="M239" s="18">
        <f t="shared" si="33"/>
        <v>0</v>
      </c>
    </row>
    <row r="240" spans="1:13" x14ac:dyDescent="0.25">
      <c r="A240" s="1"/>
      <c r="B240" s="1"/>
      <c r="C240" s="1"/>
      <c r="D240" s="1"/>
      <c r="E240" s="1"/>
      <c r="F240" s="1" t="s">
        <v>329</v>
      </c>
      <c r="G240" s="1"/>
      <c r="H240" s="1"/>
      <c r="I240" s="1"/>
      <c r="J240" s="2">
        <f>ROUND(SUM(J236:J239),5)</f>
        <v>1167.24</v>
      </c>
      <c r="K240" s="2">
        <f>ROUND(SUM(K236:K239),5)</f>
        <v>1266.45</v>
      </c>
      <c r="L240" s="2">
        <f t="shared" si="32"/>
        <v>-99.21</v>
      </c>
      <c r="M240" s="15">
        <f t="shared" si="33"/>
        <v>0.92166000000000003</v>
      </c>
    </row>
    <row r="241" spans="1:13" ht="15.75" thickBot="1" x14ac:dyDescent="0.3">
      <c r="A241" s="1"/>
      <c r="B241" s="1"/>
      <c r="C241" s="1"/>
      <c r="D241" s="1"/>
      <c r="E241" s="1"/>
      <c r="F241" s="1" t="s">
        <v>330</v>
      </c>
      <c r="G241" s="1"/>
      <c r="H241" s="1"/>
      <c r="I241" s="1"/>
      <c r="J241" s="4">
        <v>0</v>
      </c>
      <c r="K241" s="4">
        <v>0</v>
      </c>
      <c r="L241" s="4">
        <f t="shared" si="32"/>
        <v>0</v>
      </c>
      <c r="M241" s="18">
        <f t="shared" si="33"/>
        <v>0</v>
      </c>
    </row>
    <row r="242" spans="1:13" x14ac:dyDescent="0.25">
      <c r="A242" s="1"/>
      <c r="B242" s="1"/>
      <c r="C242" s="1"/>
      <c r="D242" s="1"/>
      <c r="E242" s="1" t="s">
        <v>331</v>
      </c>
      <c r="F242" s="1"/>
      <c r="G242" s="1"/>
      <c r="H242" s="1"/>
      <c r="I242" s="1"/>
      <c r="J242" s="2">
        <f>ROUND(SUM(J227:J228)+SUM(J234:J235)+SUM(J240:J241),5)</f>
        <v>6425.32</v>
      </c>
      <c r="K242" s="2">
        <f>ROUND(SUM(K227:K228)+SUM(K234:K235)+SUM(K240:K241),5)</f>
        <v>6573.56</v>
      </c>
      <c r="L242" s="2">
        <f t="shared" si="32"/>
        <v>-148.24</v>
      </c>
      <c r="M242" s="15">
        <f t="shared" si="33"/>
        <v>0.97745000000000004</v>
      </c>
    </row>
    <row r="243" spans="1:13" x14ac:dyDescent="0.25">
      <c r="A243" s="1"/>
      <c r="B243" s="1"/>
      <c r="C243" s="1"/>
      <c r="D243" s="1"/>
      <c r="E243" s="1" t="s">
        <v>332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/>
      <c r="E244" s="1"/>
      <c r="F244" s="1" t="s">
        <v>333</v>
      </c>
      <c r="G244" s="1"/>
      <c r="H244" s="1"/>
      <c r="I244" s="1"/>
      <c r="J244" s="2">
        <v>4729.3100000000004</v>
      </c>
      <c r="K244" s="2">
        <v>6703.56</v>
      </c>
      <c r="L244" s="2">
        <f t="shared" ref="L244:L249" si="34">ROUND((J244-K244),5)</f>
        <v>-1974.25</v>
      </c>
      <c r="M244" s="15">
        <f t="shared" ref="M244:M249" si="35">ROUND(IF(K244=0, IF(J244=0, 0, 1), J244/K244),5)</f>
        <v>0.70548999999999995</v>
      </c>
    </row>
    <row r="245" spans="1:13" x14ac:dyDescent="0.25">
      <c r="A245" s="1"/>
      <c r="B245" s="1"/>
      <c r="C245" s="1"/>
      <c r="D245" s="1"/>
      <c r="E245" s="1"/>
      <c r="F245" s="1" t="s">
        <v>334</v>
      </c>
      <c r="G245" s="1"/>
      <c r="H245" s="1"/>
      <c r="I245" s="1"/>
      <c r="J245" s="2">
        <v>0</v>
      </c>
      <c r="K245" s="2">
        <v>0</v>
      </c>
      <c r="L245" s="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335</v>
      </c>
      <c r="G246" s="1"/>
      <c r="H246" s="1"/>
      <c r="I246" s="1"/>
      <c r="J246" s="2">
        <v>0</v>
      </c>
      <c r="K246" s="2">
        <v>5000</v>
      </c>
      <c r="L246" s="2">
        <f t="shared" si="34"/>
        <v>-5000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336</v>
      </c>
      <c r="G247" s="1"/>
      <c r="H247" s="1"/>
      <c r="I247" s="1"/>
      <c r="J247" s="2">
        <v>400</v>
      </c>
      <c r="K247" s="2">
        <v>0</v>
      </c>
      <c r="L247" s="2">
        <f t="shared" si="34"/>
        <v>400</v>
      </c>
      <c r="M247" s="15">
        <f t="shared" si="35"/>
        <v>1</v>
      </c>
    </row>
    <row r="248" spans="1:13" x14ac:dyDescent="0.25">
      <c r="A248" s="1"/>
      <c r="B248" s="1"/>
      <c r="C248" s="1"/>
      <c r="D248" s="1"/>
      <c r="E248" s="1"/>
      <c r="F248" s="1" t="s">
        <v>337</v>
      </c>
      <c r="G248" s="1"/>
      <c r="H248" s="1"/>
      <c r="I248" s="1"/>
      <c r="J248" s="2">
        <v>135</v>
      </c>
      <c r="K248" s="2">
        <v>4202.8500000000004</v>
      </c>
      <c r="L248" s="2">
        <f t="shared" si="34"/>
        <v>-4067.85</v>
      </c>
      <c r="M248" s="15">
        <f t="shared" si="35"/>
        <v>3.2120000000000003E-2</v>
      </c>
    </row>
    <row r="249" spans="1:13" x14ac:dyDescent="0.25">
      <c r="A249" s="1"/>
      <c r="B249" s="1"/>
      <c r="C249" s="1"/>
      <c r="D249" s="1"/>
      <c r="E249" s="1"/>
      <c r="F249" s="1" t="s">
        <v>338</v>
      </c>
      <c r="G249" s="1"/>
      <c r="H249" s="1"/>
      <c r="I249" s="1"/>
      <c r="J249" s="2">
        <v>771.49</v>
      </c>
      <c r="K249" s="2">
        <v>8227.4</v>
      </c>
      <c r="L249" s="2">
        <f t="shared" si="34"/>
        <v>-7455.91</v>
      </c>
      <c r="M249" s="15">
        <f t="shared" si="35"/>
        <v>9.3770000000000006E-2</v>
      </c>
    </row>
    <row r="250" spans="1:13" x14ac:dyDescent="0.25">
      <c r="A250" s="1"/>
      <c r="B250" s="1"/>
      <c r="C250" s="1"/>
      <c r="D250" s="1"/>
      <c r="E250" s="1"/>
      <c r="F250" s="1" t="s">
        <v>339</v>
      </c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/>
      <c r="G251" s="1" t="s">
        <v>340</v>
      </c>
      <c r="H251" s="1"/>
      <c r="I251" s="1"/>
      <c r="J251" s="2">
        <v>0</v>
      </c>
      <c r="K251" s="2">
        <v>0</v>
      </c>
      <c r="L251" s="2">
        <f t="shared" ref="L251:L258" si="36">ROUND((J251-K251),5)</f>
        <v>0</v>
      </c>
      <c r="M251" s="15">
        <f t="shared" ref="M251:M258" si="37">ROUND(IF(K251=0, IF(J251=0, 0, 1), J251/K251),5)</f>
        <v>0</v>
      </c>
    </row>
    <row r="252" spans="1:13" ht="15.75" thickBot="1" x14ac:dyDescent="0.3">
      <c r="A252" s="1"/>
      <c r="B252" s="1"/>
      <c r="C252" s="1"/>
      <c r="D252" s="1"/>
      <c r="E252" s="1"/>
      <c r="F252" s="1"/>
      <c r="G252" s="1" t="s">
        <v>341</v>
      </c>
      <c r="H252" s="1"/>
      <c r="I252" s="1"/>
      <c r="J252" s="4">
        <v>550</v>
      </c>
      <c r="K252" s="4">
        <v>550</v>
      </c>
      <c r="L252" s="4">
        <f t="shared" si="36"/>
        <v>0</v>
      </c>
      <c r="M252" s="18">
        <f t="shared" si="37"/>
        <v>1</v>
      </c>
    </row>
    <row r="253" spans="1:13" x14ac:dyDescent="0.25">
      <c r="A253" s="1"/>
      <c r="B253" s="1"/>
      <c r="C253" s="1"/>
      <c r="D253" s="1"/>
      <c r="E253" s="1"/>
      <c r="F253" s="1" t="s">
        <v>342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 t="shared" si="36"/>
        <v>0</v>
      </c>
      <c r="M253" s="15">
        <f t="shared" si="37"/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343</v>
      </c>
      <c r="G254" s="1"/>
      <c r="H254" s="1"/>
      <c r="I254" s="1"/>
      <c r="J254" s="4">
        <v>0</v>
      </c>
      <c r="K254" s="4">
        <v>0</v>
      </c>
      <c r="L254" s="4">
        <f t="shared" si="36"/>
        <v>0</v>
      </c>
      <c r="M254" s="18">
        <f t="shared" si="37"/>
        <v>0</v>
      </c>
    </row>
    <row r="255" spans="1:13" x14ac:dyDescent="0.25">
      <c r="A255" s="1"/>
      <c r="B255" s="1"/>
      <c r="C255" s="1"/>
      <c r="D255" s="1"/>
      <c r="E255" s="1" t="s">
        <v>344</v>
      </c>
      <c r="F255" s="1"/>
      <c r="G255" s="1"/>
      <c r="H255" s="1"/>
      <c r="I255" s="1"/>
      <c r="J255" s="2">
        <f>ROUND(SUM(J243:J249)+SUM(J253:J254),5)</f>
        <v>6585.8</v>
      </c>
      <c r="K255" s="2">
        <f>ROUND(SUM(K243:K249)+SUM(K253:K254),5)</f>
        <v>24683.81</v>
      </c>
      <c r="L255" s="2">
        <f t="shared" si="36"/>
        <v>-18098.009999999998</v>
      </c>
      <c r="M255" s="15">
        <f t="shared" si="37"/>
        <v>0.26680999999999999</v>
      </c>
    </row>
    <row r="256" spans="1:13" ht="15.75" thickBot="1" x14ac:dyDescent="0.3">
      <c r="A256" s="1"/>
      <c r="B256" s="1"/>
      <c r="C256" s="1"/>
      <c r="D256" s="1"/>
      <c r="E256" s="1" t="s">
        <v>345</v>
      </c>
      <c r="F256" s="1"/>
      <c r="G256" s="1"/>
      <c r="H256" s="1"/>
      <c r="I256" s="1"/>
      <c r="J256" s="2">
        <v>30.3</v>
      </c>
      <c r="K256" s="2">
        <v>0</v>
      </c>
      <c r="L256" s="2">
        <f t="shared" si="36"/>
        <v>30.3</v>
      </c>
      <c r="M256" s="15">
        <f t="shared" si="37"/>
        <v>1</v>
      </c>
    </row>
    <row r="257" spans="1:13" ht="15.75" thickBot="1" x14ac:dyDescent="0.3">
      <c r="A257" s="1"/>
      <c r="B257" s="1"/>
      <c r="C257" s="1"/>
      <c r="D257" s="1" t="s">
        <v>346</v>
      </c>
      <c r="E257" s="1"/>
      <c r="F257" s="1"/>
      <c r="G257" s="1"/>
      <c r="H257" s="1"/>
      <c r="I257" s="1"/>
      <c r="J257" s="3">
        <f>ROUND(J32+J42+J162+J167+J175+J221+J226+J242+SUM(J255:J256),5)</f>
        <v>796215.49</v>
      </c>
      <c r="K257" s="3">
        <f>ROUND(K32+K42+K162+K167+K175+K221+K226+K242+SUM(K255:K256),5)</f>
        <v>899356.52</v>
      </c>
      <c r="L257" s="3">
        <f t="shared" si="36"/>
        <v>-103141.03</v>
      </c>
      <c r="M257" s="17">
        <f t="shared" si="37"/>
        <v>0.88532</v>
      </c>
    </row>
    <row r="258" spans="1:13" x14ac:dyDescent="0.25">
      <c r="A258" s="1"/>
      <c r="B258" s="1" t="s">
        <v>347</v>
      </c>
      <c r="C258" s="1"/>
      <c r="D258" s="1"/>
      <c r="E258" s="1"/>
      <c r="F258" s="1"/>
      <c r="G258" s="1"/>
      <c r="H258" s="1"/>
      <c r="I258" s="1"/>
      <c r="J258" s="2">
        <f>ROUND(J3+J31-J257,5)</f>
        <v>416968.17</v>
      </c>
      <c r="K258" s="2">
        <f>ROUND(K3+K31-K257,5)</f>
        <v>334152.56</v>
      </c>
      <c r="L258" s="2">
        <f t="shared" si="36"/>
        <v>82815.61</v>
      </c>
      <c r="M258" s="15">
        <f t="shared" si="37"/>
        <v>1.2478400000000001</v>
      </c>
    </row>
    <row r="259" spans="1:13" x14ac:dyDescent="0.25">
      <c r="A259" s="1"/>
      <c r="B259" s="1" t="s">
        <v>348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 t="s">
        <v>349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 t="s">
        <v>398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ht="15.75" thickBot="1" x14ac:dyDescent="0.3">
      <c r="A262" s="1"/>
      <c r="B262" s="1"/>
      <c r="C262" s="1"/>
      <c r="D262" s="1"/>
      <c r="E262" s="1" t="s">
        <v>399</v>
      </c>
      <c r="F262" s="1"/>
      <c r="G262" s="1"/>
      <c r="H262" s="1"/>
      <c r="I262" s="1"/>
      <c r="J262" s="4">
        <v>95000</v>
      </c>
      <c r="K262" s="2"/>
      <c r="L262" s="2"/>
      <c r="M262" s="15"/>
    </row>
    <row r="263" spans="1:13" x14ac:dyDescent="0.25">
      <c r="A263" s="1"/>
      <c r="B263" s="1"/>
      <c r="C263" s="1"/>
      <c r="D263" s="1" t="s">
        <v>400</v>
      </c>
      <c r="E263" s="1"/>
      <c r="F263" s="1"/>
      <c r="G263" s="1"/>
      <c r="H263" s="1"/>
      <c r="I263" s="1"/>
      <c r="J263" s="2">
        <f>ROUND(SUM(J261:J262),5)</f>
        <v>95000</v>
      </c>
      <c r="K263" s="2"/>
      <c r="L263" s="2"/>
      <c r="M263" s="15"/>
    </row>
    <row r="264" spans="1:13" x14ac:dyDescent="0.25">
      <c r="A264" s="1"/>
      <c r="B264" s="1"/>
      <c r="C264" s="1"/>
      <c r="D264" s="1" t="s">
        <v>350</v>
      </c>
      <c r="E264" s="1"/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 t="s">
        <v>351</v>
      </c>
      <c r="F265" s="1"/>
      <c r="G265" s="1"/>
      <c r="H265" s="1"/>
      <c r="I265" s="1"/>
      <c r="J265" s="2"/>
      <c r="K265" s="2"/>
      <c r="L265" s="2"/>
      <c r="M265" s="15"/>
    </row>
    <row r="266" spans="1:13" x14ac:dyDescent="0.25">
      <c r="A266" s="1"/>
      <c r="B266" s="1"/>
      <c r="C266" s="1"/>
      <c r="D266" s="1"/>
      <c r="E266" s="1"/>
      <c r="F266" s="1" t="s">
        <v>352</v>
      </c>
      <c r="G266" s="1"/>
      <c r="H266" s="1"/>
      <c r="I266" s="1"/>
      <c r="J266" s="2">
        <v>250</v>
      </c>
      <c r="K266" s="2">
        <v>0</v>
      </c>
      <c r="L266" s="2">
        <f t="shared" ref="L266:L272" si="38">ROUND((J266-K266),5)</f>
        <v>250</v>
      </c>
      <c r="M266" s="15">
        <f t="shared" ref="M266:M272" si="39">ROUND(IF(K266=0, IF(J266=0, 0, 1), J266/K266),5)</f>
        <v>1</v>
      </c>
    </row>
    <row r="267" spans="1:13" x14ac:dyDescent="0.25">
      <c r="A267" s="1"/>
      <c r="B267" s="1"/>
      <c r="C267" s="1"/>
      <c r="D267" s="1"/>
      <c r="E267" s="1"/>
      <c r="F267" s="1" t="s">
        <v>353</v>
      </c>
      <c r="G267" s="1"/>
      <c r="H267" s="1"/>
      <c r="I267" s="1"/>
      <c r="J267" s="2">
        <v>0</v>
      </c>
      <c r="K267" s="2">
        <v>0</v>
      </c>
      <c r="L267" s="2">
        <f t="shared" si="38"/>
        <v>0</v>
      </c>
      <c r="M267" s="15">
        <f t="shared" si="39"/>
        <v>0</v>
      </c>
    </row>
    <row r="268" spans="1:13" x14ac:dyDescent="0.25">
      <c r="A268" s="1"/>
      <c r="B268" s="1"/>
      <c r="C268" s="1"/>
      <c r="D268" s="1"/>
      <c r="E268" s="1"/>
      <c r="F268" s="1" t="s">
        <v>354</v>
      </c>
      <c r="G268" s="1"/>
      <c r="H268" s="1"/>
      <c r="I268" s="1"/>
      <c r="J268" s="2">
        <v>1000</v>
      </c>
      <c r="K268" s="2">
        <v>0</v>
      </c>
      <c r="L268" s="2">
        <f t="shared" si="38"/>
        <v>1000</v>
      </c>
      <c r="M268" s="15">
        <f t="shared" si="39"/>
        <v>1</v>
      </c>
    </row>
    <row r="269" spans="1:13" x14ac:dyDescent="0.25">
      <c r="A269" s="1"/>
      <c r="B269" s="1"/>
      <c r="C269" s="1"/>
      <c r="D269" s="1"/>
      <c r="E269" s="1"/>
      <c r="F269" s="1" t="s">
        <v>355</v>
      </c>
      <c r="G269" s="1"/>
      <c r="H269" s="1"/>
      <c r="I269" s="1"/>
      <c r="J269" s="2">
        <v>20000</v>
      </c>
      <c r="K269" s="2">
        <v>16666.689999999999</v>
      </c>
      <c r="L269" s="2">
        <f t="shared" si="38"/>
        <v>3333.31</v>
      </c>
      <c r="M269" s="15">
        <f t="shared" si="39"/>
        <v>1.2</v>
      </c>
    </row>
    <row r="270" spans="1:13" x14ac:dyDescent="0.25">
      <c r="A270" s="1"/>
      <c r="B270" s="1"/>
      <c r="C270" s="1"/>
      <c r="D270" s="1"/>
      <c r="E270" s="1"/>
      <c r="F270" s="1" t="s">
        <v>356</v>
      </c>
      <c r="G270" s="1"/>
      <c r="H270" s="1"/>
      <c r="I270" s="1"/>
      <c r="J270" s="2">
        <v>3264.48</v>
      </c>
      <c r="K270" s="2">
        <v>2083.59</v>
      </c>
      <c r="L270" s="2">
        <f t="shared" si="38"/>
        <v>1180.8900000000001</v>
      </c>
      <c r="M270" s="15">
        <f t="shared" si="39"/>
        <v>1.5667599999999999</v>
      </c>
    </row>
    <row r="271" spans="1:13" ht="15.75" thickBot="1" x14ac:dyDescent="0.3">
      <c r="A271" s="1"/>
      <c r="B271" s="1"/>
      <c r="C271" s="1"/>
      <c r="D271" s="1"/>
      <c r="E271" s="1"/>
      <c r="F271" s="1" t="s">
        <v>357</v>
      </c>
      <c r="G271" s="1"/>
      <c r="H271" s="1"/>
      <c r="I271" s="1"/>
      <c r="J271" s="4">
        <v>150</v>
      </c>
      <c r="K271" s="4">
        <v>0</v>
      </c>
      <c r="L271" s="4">
        <f t="shared" si="38"/>
        <v>150</v>
      </c>
      <c r="M271" s="18">
        <f t="shared" si="39"/>
        <v>1</v>
      </c>
    </row>
    <row r="272" spans="1:13" x14ac:dyDescent="0.25">
      <c r="A272" s="1"/>
      <c r="B272" s="1"/>
      <c r="C272" s="1"/>
      <c r="D272" s="1"/>
      <c r="E272" s="1" t="s">
        <v>358</v>
      </c>
      <c r="F272" s="1"/>
      <c r="G272" s="1"/>
      <c r="H272" s="1"/>
      <c r="I272" s="1"/>
      <c r="J272" s="2">
        <f>ROUND(SUM(J265:J271),5)</f>
        <v>24664.48</v>
      </c>
      <c r="K272" s="2">
        <f>ROUND(SUM(K265:K271),5)</f>
        <v>18750.28</v>
      </c>
      <c r="L272" s="2">
        <f t="shared" si="38"/>
        <v>5914.2</v>
      </c>
      <c r="M272" s="15">
        <f t="shared" si="39"/>
        <v>1.31542</v>
      </c>
    </row>
    <row r="273" spans="1:13" x14ac:dyDescent="0.25">
      <c r="A273" s="1"/>
      <c r="B273" s="1"/>
      <c r="C273" s="1"/>
      <c r="D273" s="1"/>
      <c r="E273" s="1" t="s">
        <v>359</v>
      </c>
      <c r="F273" s="1"/>
      <c r="G273" s="1"/>
      <c r="H273" s="1"/>
      <c r="I273" s="1"/>
      <c r="J273" s="2"/>
      <c r="K273" s="2"/>
      <c r="L273" s="2"/>
      <c r="M273" s="15"/>
    </row>
    <row r="274" spans="1:13" x14ac:dyDescent="0.25">
      <c r="A274" s="1"/>
      <c r="B274" s="1"/>
      <c r="C274" s="1"/>
      <c r="D274" s="1"/>
      <c r="E274" s="1"/>
      <c r="F274" s="1" t="s">
        <v>360</v>
      </c>
      <c r="G274" s="1"/>
      <c r="H274" s="1"/>
      <c r="I274" s="1"/>
      <c r="J274" s="2">
        <v>300</v>
      </c>
      <c r="K274" s="2">
        <v>0</v>
      </c>
      <c r="L274" s="2">
        <f>ROUND((J274-K274),5)</f>
        <v>300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/>
      <c r="F275" s="1" t="s">
        <v>361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ht="15.75" thickBot="1" x14ac:dyDescent="0.3">
      <c r="A276" s="1"/>
      <c r="B276" s="1"/>
      <c r="C276" s="1"/>
      <c r="D276" s="1"/>
      <c r="E276" s="1"/>
      <c r="F276" s="1" t="s">
        <v>362</v>
      </c>
      <c r="G276" s="1"/>
      <c r="H276" s="1"/>
      <c r="I276" s="1"/>
      <c r="J276" s="4">
        <v>0</v>
      </c>
      <c r="K276" s="4">
        <v>0</v>
      </c>
      <c r="L276" s="4">
        <f>ROUND((J276-K276),5)</f>
        <v>0</v>
      </c>
      <c r="M276" s="18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 t="s">
        <v>363</v>
      </c>
      <c r="F277" s="1"/>
      <c r="G277" s="1"/>
      <c r="H277" s="1"/>
      <c r="I277" s="1"/>
      <c r="J277" s="2">
        <f>ROUND(SUM(J273:J276),5)</f>
        <v>300</v>
      </c>
      <c r="K277" s="2">
        <f>ROUND(SUM(K273:K276),5)</f>
        <v>0</v>
      </c>
      <c r="L277" s="2">
        <f>ROUND((J277-K277),5)</f>
        <v>300</v>
      </c>
      <c r="M277" s="15">
        <f>ROUND(IF(K277=0, IF(J277=0, 0, 1), J277/K277),5)</f>
        <v>1</v>
      </c>
    </row>
    <row r="278" spans="1:13" x14ac:dyDescent="0.25">
      <c r="A278" s="1"/>
      <c r="B278" s="1"/>
      <c r="C278" s="1"/>
      <c r="D278" s="1"/>
      <c r="E278" s="1" t="s">
        <v>364</v>
      </c>
      <c r="F278" s="1"/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 t="s">
        <v>365</v>
      </c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/>
      <c r="F280" s="1" t="s">
        <v>366</v>
      </c>
      <c r="G280" s="1"/>
      <c r="H280" s="1"/>
      <c r="I280" s="1"/>
      <c r="J280" s="2">
        <v>3743.7</v>
      </c>
      <c r="K280" s="2">
        <v>0</v>
      </c>
      <c r="L280" s="2">
        <f t="shared" ref="L280:L288" si="40">ROUND((J280-K280),5)</f>
        <v>3743.7</v>
      </c>
      <c r="M280" s="15">
        <f t="shared" ref="M280:M288" si="41">ROUND(IF(K280=0, IF(J280=0, 0, 1), J280/K280),5)</f>
        <v>1</v>
      </c>
    </row>
    <row r="281" spans="1:13" x14ac:dyDescent="0.25">
      <c r="A281" s="1"/>
      <c r="B281" s="1"/>
      <c r="C281" s="1"/>
      <c r="D281" s="1"/>
      <c r="E281" s="1"/>
      <c r="F281" s="1" t="s">
        <v>367</v>
      </c>
      <c r="G281" s="1"/>
      <c r="H281" s="1"/>
      <c r="I281" s="1"/>
      <c r="J281" s="2">
        <v>1179.52</v>
      </c>
      <c r="K281" s="2">
        <v>0</v>
      </c>
      <c r="L281" s="2">
        <f t="shared" si="40"/>
        <v>1179.52</v>
      </c>
      <c r="M281" s="15">
        <f t="shared" si="41"/>
        <v>1</v>
      </c>
    </row>
    <row r="282" spans="1:13" x14ac:dyDescent="0.25">
      <c r="A282" s="1"/>
      <c r="B282" s="1"/>
      <c r="C282" s="1"/>
      <c r="D282" s="1"/>
      <c r="E282" s="1"/>
      <c r="F282" s="1" t="s">
        <v>368</v>
      </c>
      <c r="G282" s="1"/>
      <c r="H282" s="1"/>
      <c r="I282" s="1"/>
      <c r="J282" s="2">
        <v>690</v>
      </c>
      <c r="K282" s="2">
        <v>0</v>
      </c>
      <c r="L282" s="2">
        <f t="shared" si="40"/>
        <v>690</v>
      </c>
      <c r="M282" s="15">
        <f t="shared" si="41"/>
        <v>1</v>
      </c>
    </row>
    <row r="283" spans="1:13" x14ac:dyDescent="0.25">
      <c r="A283" s="1"/>
      <c r="B283" s="1"/>
      <c r="C283" s="1"/>
      <c r="D283" s="1"/>
      <c r="E283" s="1"/>
      <c r="F283" s="1" t="s">
        <v>369</v>
      </c>
      <c r="G283" s="1"/>
      <c r="H283" s="1"/>
      <c r="I283" s="1"/>
      <c r="J283" s="2">
        <v>0</v>
      </c>
      <c r="K283" s="2">
        <v>0</v>
      </c>
      <c r="L283" s="2">
        <f t="shared" si="40"/>
        <v>0</v>
      </c>
      <c r="M283" s="15">
        <f t="shared" si="41"/>
        <v>0</v>
      </c>
    </row>
    <row r="284" spans="1:13" x14ac:dyDescent="0.25">
      <c r="A284" s="1"/>
      <c r="B284" s="1"/>
      <c r="C284" s="1"/>
      <c r="D284" s="1"/>
      <c r="E284" s="1"/>
      <c r="F284" s="1" t="s">
        <v>370</v>
      </c>
      <c r="G284" s="1"/>
      <c r="H284" s="1"/>
      <c r="I284" s="1"/>
      <c r="J284" s="2">
        <v>89.71</v>
      </c>
      <c r="K284" s="2">
        <v>0</v>
      </c>
      <c r="L284" s="2">
        <f t="shared" si="40"/>
        <v>89.71</v>
      </c>
      <c r="M284" s="15">
        <f t="shared" si="41"/>
        <v>1</v>
      </c>
    </row>
    <row r="285" spans="1:13" ht="15.75" thickBot="1" x14ac:dyDescent="0.3">
      <c r="A285" s="1"/>
      <c r="B285" s="1"/>
      <c r="C285" s="1"/>
      <c r="D285" s="1"/>
      <c r="E285" s="1"/>
      <c r="F285" s="1" t="s">
        <v>371</v>
      </c>
      <c r="G285" s="1"/>
      <c r="H285" s="1"/>
      <c r="I285" s="1"/>
      <c r="J285" s="2">
        <v>0</v>
      </c>
      <c r="K285" s="2">
        <v>0</v>
      </c>
      <c r="L285" s="2">
        <f t="shared" si="40"/>
        <v>0</v>
      </c>
      <c r="M285" s="15">
        <f t="shared" si="41"/>
        <v>0</v>
      </c>
    </row>
    <row r="286" spans="1:13" ht="15.75" thickBot="1" x14ac:dyDescent="0.3">
      <c r="A286" s="1"/>
      <c r="B286" s="1"/>
      <c r="C286" s="1"/>
      <c r="D286" s="1"/>
      <c r="E286" s="1" t="s">
        <v>372</v>
      </c>
      <c r="F286" s="1"/>
      <c r="G286" s="1"/>
      <c r="H286" s="1"/>
      <c r="I286" s="1"/>
      <c r="J286" s="5">
        <f>ROUND(SUM(J279:J285),5)</f>
        <v>5702.93</v>
      </c>
      <c r="K286" s="5">
        <f>ROUND(SUM(K279:K285),5)</f>
        <v>0</v>
      </c>
      <c r="L286" s="5">
        <f t="shared" si="40"/>
        <v>5702.93</v>
      </c>
      <c r="M286" s="16">
        <f t="shared" si="41"/>
        <v>1</v>
      </c>
    </row>
    <row r="287" spans="1:13" ht="15.75" thickBot="1" x14ac:dyDescent="0.3">
      <c r="A287" s="1"/>
      <c r="B287" s="1"/>
      <c r="C287" s="1"/>
      <c r="D287" s="1" t="s">
        <v>373</v>
      </c>
      <c r="E287" s="1"/>
      <c r="F287" s="1"/>
      <c r="G287" s="1"/>
      <c r="H287" s="1"/>
      <c r="I287" s="1"/>
      <c r="J287" s="3">
        <f>ROUND(J264+J272+SUM(J277:J278)+J286,5)</f>
        <v>30667.41</v>
      </c>
      <c r="K287" s="3">
        <f>ROUND(K264+K272+SUM(K277:K278)+K286,5)</f>
        <v>18750.28</v>
      </c>
      <c r="L287" s="3">
        <f t="shared" si="40"/>
        <v>11917.13</v>
      </c>
      <c r="M287" s="17">
        <f t="shared" si="41"/>
        <v>1.63557</v>
      </c>
    </row>
    <row r="288" spans="1:13" x14ac:dyDescent="0.25">
      <c r="A288" s="1"/>
      <c r="B288" s="1"/>
      <c r="C288" s="1" t="s">
        <v>374</v>
      </c>
      <c r="D288" s="1"/>
      <c r="E288" s="1"/>
      <c r="F288" s="1"/>
      <c r="G288" s="1"/>
      <c r="H288" s="1"/>
      <c r="I288" s="1"/>
      <c r="J288" s="2">
        <f>ROUND(J260+J263+J287,5)</f>
        <v>125667.41</v>
      </c>
      <c r="K288" s="2">
        <f>ROUND(K260+K263+K287,5)</f>
        <v>18750.28</v>
      </c>
      <c r="L288" s="2">
        <f t="shared" si="40"/>
        <v>106917.13</v>
      </c>
      <c r="M288" s="15">
        <f t="shared" si="41"/>
        <v>6.7021600000000001</v>
      </c>
    </row>
    <row r="289" spans="1:13" x14ac:dyDescent="0.25">
      <c r="A289" s="1"/>
      <c r="B289" s="1"/>
      <c r="C289" s="1" t="s">
        <v>375</v>
      </c>
      <c r="D289" s="1"/>
      <c r="E289" s="1"/>
      <c r="F289" s="1"/>
      <c r="G289" s="1"/>
      <c r="H289" s="1"/>
      <c r="I289" s="1"/>
      <c r="J289" s="2"/>
      <c r="K289" s="2"/>
      <c r="L289" s="2"/>
      <c r="M289" s="15"/>
    </row>
    <row r="290" spans="1:13" x14ac:dyDescent="0.25">
      <c r="A290" s="1"/>
      <c r="B290" s="1"/>
      <c r="C290" s="1"/>
      <c r="D290" s="1" t="s">
        <v>376</v>
      </c>
      <c r="E290" s="1"/>
      <c r="F290" s="1"/>
      <c r="G290" s="1"/>
      <c r="H290" s="1"/>
      <c r="I290" s="1"/>
      <c r="J290" s="2">
        <v>0</v>
      </c>
      <c r="K290" s="2">
        <v>0</v>
      </c>
      <c r="L290" s="2">
        <f>ROUND((J290-K290),5)</f>
        <v>0</v>
      </c>
      <c r="M290" s="15">
        <f>ROUND(IF(K290=0, IF(J290=0, 0, 1), J290/K290),5)</f>
        <v>0</v>
      </c>
    </row>
    <row r="291" spans="1:13" x14ac:dyDescent="0.25">
      <c r="A291" s="1"/>
      <c r="B291" s="1"/>
      <c r="C291" s="1"/>
      <c r="D291" s="1" t="s">
        <v>377</v>
      </c>
      <c r="E291" s="1"/>
      <c r="F291" s="1"/>
      <c r="G291" s="1"/>
      <c r="H291" s="1"/>
      <c r="I291" s="1"/>
      <c r="J291" s="2"/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378</v>
      </c>
      <c r="F292" s="1"/>
      <c r="G292" s="1"/>
      <c r="H292" s="1"/>
      <c r="I292" s="1"/>
      <c r="J292" s="2">
        <v>0</v>
      </c>
      <c r="K292" s="2">
        <v>35000</v>
      </c>
      <c r="L292" s="2">
        <f>ROUND((J292-K292),5)</f>
        <v>-35000</v>
      </c>
      <c r="M292" s="15">
        <f>ROUND(IF(K292=0, IF(J292=0, 0, 1), J292/K292),5)</f>
        <v>0</v>
      </c>
    </row>
    <row r="293" spans="1:13" x14ac:dyDescent="0.25">
      <c r="A293" s="1"/>
      <c r="B293" s="1"/>
      <c r="C293" s="1"/>
      <c r="D293" s="1"/>
      <c r="E293" s="1" t="s">
        <v>379</v>
      </c>
      <c r="F293" s="1"/>
      <c r="G293" s="1"/>
      <c r="H293" s="1"/>
      <c r="I293" s="1"/>
      <c r="J293" s="2">
        <v>0</v>
      </c>
      <c r="K293" s="2">
        <v>0</v>
      </c>
      <c r="L293" s="2">
        <f>ROUND((J293-K293),5)</f>
        <v>0</v>
      </c>
      <c r="M293" s="15">
        <f>ROUND(IF(K293=0, IF(J293=0, 0, 1), J293/K293),5)</f>
        <v>0</v>
      </c>
    </row>
    <row r="294" spans="1:13" x14ac:dyDescent="0.25">
      <c r="A294" s="1"/>
      <c r="B294" s="1"/>
      <c r="C294" s="1"/>
      <c r="D294" s="1"/>
      <c r="E294" s="1" t="s">
        <v>380</v>
      </c>
      <c r="F294" s="1"/>
      <c r="G294" s="1"/>
      <c r="H294" s="1"/>
      <c r="I294" s="1"/>
      <c r="J294" s="2">
        <v>265</v>
      </c>
      <c r="K294" s="2">
        <v>0</v>
      </c>
      <c r="L294" s="2">
        <f>ROUND((J294-K294),5)</f>
        <v>265</v>
      </c>
      <c r="M294" s="15">
        <f>ROUND(IF(K294=0, IF(J294=0, 0, 1), J294/K294),5)</f>
        <v>1</v>
      </c>
    </row>
    <row r="295" spans="1:13" x14ac:dyDescent="0.25">
      <c r="A295" s="1"/>
      <c r="B295" s="1"/>
      <c r="C295" s="1"/>
      <c r="D295" s="1"/>
      <c r="E295" s="1" t="s">
        <v>381</v>
      </c>
      <c r="F295" s="1"/>
      <c r="G295" s="1"/>
      <c r="H295" s="1"/>
      <c r="I295" s="1"/>
      <c r="J295" s="2">
        <v>0</v>
      </c>
      <c r="K295" s="2">
        <v>0</v>
      </c>
      <c r="L295" s="2">
        <f>ROUND((J295-K295),5)</f>
        <v>0</v>
      </c>
      <c r="M295" s="15">
        <f>ROUND(IF(K295=0, IF(J295=0, 0, 1), J295/K295),5)</f>
        <v>0</v>
      </c>
    </row>
    <row r="296" spans="1:13" x14ac:dyDescent="0.25">
      <c r="A296" s="1"/>
      <c r="B296" s="1"/>
      <c r="C296" s="1"/>
      <c r="D296" s="1"/>
      <c r="E296" s="1" t="s">
        <v>382</v>
      </c>
      <c r="F296" s="1"/>
      <c r="G296" s="1"/>
      <c r="H296" s="1"/>
      <c r="I296" s="1"/>
      <c r="J296" s="2"/>
      <c r="K296" s="2"/>
      <c r="L296" s="2"/>
      <c r="M296" s="15"/>
    </row>
    <row r="297" spans="1:13" x14ac:dyDescent="0.25">
      <c r="A297" s="1"/>
      <c r="B297" s="1"/>
      <c r="C297" s="1"/>
      <c r="D297" s="1"/>
      <c r="E297" s="1"/>
      <c r="F297" s="1" t="s">
        <v>383</v>
      </c>
      <c r="G297" s="1"/>
      <c r="H297" s="1"/>
      <c r="I297" s="1"/>
      <c r="J297" s="2">
        <v>3181.44</v>
      </c>
      <c r="K297" s="2">
        <v>0</v>
      </c>
      <c r="L297" s="2">
        <f t="shared" ref="L297:L303" si="42">ROUND((J297-K297),5)</f>
        <v>3181.44</v>
      </c>
      <c r="M297" s="15">
        <f t="shared" ref="M297:M303" si="43">ROUND(IF(K297=0, IF(J297=0, 0, 1), J297/K297),5)</f>
        <v>1</v>
      </c>
    </row>
    <row r="298" spans="1:13" x14ac:dyDescent="0.25">
      <c r="A298" s="1"/>
      <c r="B298" s="1"/>
      <c r="C298" s="1"/>
      <c r="D298" s="1"/>
      <c r="E298" s="1"/>
      <c r="F298" s="1" t="s">
        <v>384</v>
      </c>
      <c r="G298" s="1"/>
      <c r="H298" s="1"/>
      <c r="I298" s="1"/>
      <c r="J298" s="2">
        <v>71630.86</v>
      </c>
      <c r="K298" s="2">
        <v>0</v>
      </c>
      <c r="L298" s="2">
        <f t="shared" si="42"/>
        <v>71630.86</v>
      </c>
      <c r="M298" s="15">
        <f t="shared" si="43"/>
        <v>1</v>
      </c>
    </row>
    <row r="299" spans="1:13" x14ac:dyDescent="0.25">
      <c r="A299" s="1"/>
      <c r="B299" s="1"/>
      <c r="C299" s="1"/>
      <c r="D299" s="1"/>
      <c r="E299" s="1"/>
      <c r="F299" s="1" t="s">
        <v>385</v>
      </c>
      <c r="G299" s="1"/>
      <c r="H299" s="1"/>
      <c r="I299" s="1"/>
      <c r="J299" s="2">
        <v>690</v>
      </c>
      <c r="K299" s="2">
        <v>0</v>
      </c>
      <c r="L299" s="2">
        <f t="shared" si="42"/>
        <v>690</v>
      </c>
      <c r="M299" s="15">
        <f t="shared" si="43"/>
        <v>1</v>
      </c>
    </row>
    <row r="300" spans="1:13" ht="15.75" thickBot="1" x14ac:dyDescent="0.3">
      <c r="A300" s="1"/>
      <c r="B300" s="1"/>
      <c r="C300" s="1"/>
      <c r="D300" s="1"/>
      <c r="E300" s="1"/>
      <c r="F300" s="1" t="s">
        <v>386</v>
      </c>
      <c r="G300" s="1"/>
      <c r="H300" s="1"/>
      <c r="I300" s="1"/>
      <c r="J300" s="4">
        <v>0</v>
      </c>
      <c r="K300" s="4">
        <v>0</v>
      </c>
      <c r="L300" s="4">
        <f t="shared" si="42"/>
        <v>0</v>
      </c>
      <c r="M300" s="18">
        <f t="shared" si="43"/>
        <v>0</v>
      </c>
    </row>
    <row r="301" spans="1:13" x14ac:dyDescent="0.25">
      <c r="A301" s="1"/>
      <c r="B301" s="1"/>
      <c r="C301" s="1"/>
      <c r="D301" s="1"/>
      <c r="E301" s="1" t="s">
        <v>387</v>
      </c>
      <c r="F301" s="1"/>
      <c r="G301" s="1"/>
      <c r="H301" s="1"/>
      <c r="I301" s="1"/>
      <c r="J301" s="2">
        <f>ROUND(SUM(J296:J300),5)</f>
        <v>75502.3</v>
      </c>
      <c r="K301" s="2">
        <f>ROUND(SUM(K296:K300),5)</f>
        <v>0</v>
      </c>
      <c r="L301" s="2">
        <f t="shared" si="42"/>
        <v>75502.3</v>
      </c>
      <c r="M301" s="15">
        <f t="shared" si="43"/>
        <v>1</v>
      </c>
    </row>
    <row r="302" spans="1:13" ht="15.75" thickBot="1" x14ac:dyDescent="0.3">
      <c r="A302" s="1"/>
      <c r="B302" s="1"/>
      <c r="C302" s="1"/>
      <c r="D302" s="1"/>
      <c r="E302" s="1" t="s">
        <v>388</v>
      </c>
      <c r="F302" s="1"/>
      <c r="G302" s="1"/>
      <c r="H302" s="1"/>
      <c r="I302" s="1"/>
      <c r="J302" s="4">
        <v>0</v>
      </c>
      <c r="K302" s="4">
        <v>0</v>
      </c>
      <c r="L302" s="4">
        <f t="shared" si="42"/>
        <v>0</v>
      </c>
      <c r="M302" s="18">
        <f t="shared" si="43"/>
        <v>0</v>
      </c>
    </row>
    <row r="303" spans="1:13" x14ac:dyDescent="0.25">
      <c r="A303" s="1"/>
      <c r="B303" s="1"/>
      <c r="C303" s="1"/>
      <c r="D303" s="1" t="s">
        <v>389</v>
      </c>
      <c r="E303" s="1"/>
      <c r="F303" s="1"/>
      <c r="G303" s="1"/>
      <c r="H303" s="1"/>
      <c r="I303" s="1"/>
      <c r="J303" s="2">
        <f>ROUND(SUM(J291:J295)+SUM(J301:J302),5)</f>
        <v>75767.3</v>
      </c>
      <c r="K303" s="2">
        <f>ROUND(SUM(K291:K295)+SUM(K301:K302),5)</f>
        <v>35000</v>
      </c>
      <c r="L303" s="2">
        <f t="shared" si="42"/>
        <v>40767.300000000003</v>
      </c>
      <c r="M303" s="15">
        <f t="shared" si="43"/>
        <v>2.1647799999999999</v>
      </c>
    </row>
    <row r="304" spans="1:13" x14ac:dyDescent="0.25">
      <c r="A304" s="1"/>
      <c r="B304" s="1"/>
      <c r="C304" s="1"/>
      <c r="D304" s="1" t="s">
        <v>390</v>
      </c>
      <c r="E304" s="1"/>
      <c r="F304" s="1"/>
      <c r="G304" s="1"/>
      <c r="H304" s="1"/>
      <c r="I304" s="1"/>
      <c r="J304" s="2"/>
      <c r="K304" s="2"/>
      <c r="L304" s="2"/>
      <c r="M304" s="15"/>
    </row>
    <row r="305" spans="1:13" x14ac:dyDescent="0.25">
      <c r="A305" s="1"/>
      <c r="B305" s="1"/>
      <c r="C305" s="1"/>
      <c r="D305" s="1"/>
      <c r="E305" s="1" t="s">
        <v>391</v>
      </c>
      <c r="F305" s="1"/>
      <c r="G305" s="1"/>
      <c r="H305" s="1"/>
      <c r="I305" s="1"/>
      <c r="J305" s="2">
        <v>0</v>
      </c>
      <c r="K305" s="2">
        <v>2347.5300000000002</v>
      </c>
      <c r="L305" s="2">
        <f t="shared" ref="L305:L310" si="44">ROUND((J305-K305),5)</f>
        <v>-2347.5300000000002</v>
      </c>
      <c r="M305" s="15">
        <f t="shared" ref="M305:M310" si="45">ROUND(IF(K305=0, IF(J305=0, 0, 1), J305/K305),5)</f>
        <v>0</v>
      </c>
    </row>
    <row r="306" spans="1:13" ht="15.75" thickBot="1" x14ac:dyDescent="0.3">
      <c r="A306" s="1"/>
      <c r="B306" s="1"/>
      <c r="C306" s="1"/>
      <c r="D306" s="1"/>
      <c r="E306" s="1" t="s">
        <v>392</v>
      </c>
      <c r="F306" s="1"/>
      <c r="G306" s="1"/>
      <c r="H306" s="1"/>
      <c r="I306" s="1"/>
      <c r="J306" s="2">
        <v>0</v>
      </c>
      <c r="K306" s="2">
        <v>10000</v>
      </c>
      <c r="L306" s="2">
        <f t="shared" si="44"/>
        <v>-10000</v>
      </c>
      <c r="M306" s="15">
        <f t="shared" si="45"/>
        <v>0</v>
      </c>
    </row>
    <row r="307" spans="1:13" ht="15.75" thickBot="1" x14ac:dyDescent="0.3">
      <c r="A307" s="1"/>
      <c r="B307" s="1"/>
      <c r="C307" s="1"/>
      <c r="D307" s="1" t="s">
        <v>393</v>
      </c>
      <c r="E307" s="1"/>
      <c r="F307" s="1"/>
      <c r="G307" s="1"/>
      <c r="H307" s="1"/>
      <c r="I307" s="1"/>
      <c r="J307" s="5">
        <f>ROUND(SUM(J304:J306),5)</f>
        <v>0</v>
      </c>
      <c r="K307" s="5">
        <f>ROUND(SUM(K304:K306),5)</f>
        <v>12347.53</v>
      </c>
      <c r="L307" s="5">
        <f t="shared" si="44"/>
        <v>-12347.53</v>
      </c>
      <c r="M307" s="16">
        <f t="shared" si="45"/>
        <v>0</v>
      </c>
    </row>
    <row r="308" spans="1:13" ht="15.75" thickBot="1" x14ac:dyDescent="0.3">
      <c r="A308" s="1"/>
      <c r="B308" s="1"/>
      <c r="C308" s="1" t="s">
        <v>394</v>
      </c>
      <c r="D308" s="1"/>
      <c r="E308" s="1"/>
      <c r="F308" s="1"/>
      <c r="G308" s="1"/>
      <c r="H308" s="1"/>
      <c r="I308" s="1"/>
      <c r="J308" s="5">
        <f>ROUND(SUM(J289:J290)+J303+J307,5)</f>
        <v>75767.3</v>
      </c>
      <c r="K308" s="5">
        <f>ROUND(SUM(K289:K290)+K303+K307,5)</f>
        <v>47347.53</v>
      </c>
      <c r="L308" s="5">
        <f t="shared" si="44"/>
        <v>28419.77</v>
      </c>
      <c r="M308" s="16">
        <f t="shared" si="45"/>
        <v>1.6002400000000001</v>
      </c>
    </row>
    <row r="309" spans="1:13" ht="15.75" thickBot="1" x14ac:dyDescent="0.3">
      <c r="A309" s="1"/>
      <c r="B309" s="1" t="s">
        <v>395</v>
      </c>
      <c r="C309" s="1"/>
      <c r="D309" s="1"/>
      <c r="E309" s="1"/>
      <c r="F309" s="1"/>
      <c r="G309" s="1"/>
      <c r="H309" s="1"/>
      <c r="I309" s="1"/>
      <c r="J309" s="5">
        <f>ROUND(J259+J288-J308,5)</f>
        <v>49900.11</v>
      </c>
      <c r="K309" s="5">
        <f>ROUND(K259+K288-K308,5)</f>
        <v>-28597.25</v>
      </c>
      <c r="L309" s="5">
        <f t="shared" si="44"/>
        <v>78497.36</v>
      </c>
      <c r="M309" s="16">
        <f t="shared" si="45"/>
        <v>-1.7449300000000001</v>
      </c>
    </row>
    <row r="310" spans="1:13" s="8" customFormat="1" ht="12" thickBot="1" x14ac:dyDescent="0.25">
      <c r="A310" s="6" t="s">
        <v>86</v>
      </c>
      <c r="B310" s="6"/>
      <c r="C310" s="6"/>
      <c r="D310" s="6"/>
      <c r="E310" s="6"/>
      <c r="F310" s="6"/>
      <c r="G310" s="6"/>
      <c r="H310" s="6"/>
      <c r="I310" s="6"/>
      <c r="J310" s="7">
        <f>ROUND(J258+J309,5)</f>
        <v>466868.28</v>
      </c>
      <c r="K310" s="7">
        <f>ROUND(K258+K309,5)</f>
        <v>305555.31</v>
      </c>
      <c r="L310" s="7">
        <f t="shared" si="44"/>
        <v>161312.97</v>
      </c>
      <c r="M310" s="19">
        <f t="shared" si="45"/>
        <v>1.52793</v>
      </c>
    </row>
    <row r="311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3:10 PM
&amp;"Arial,Bold"&amp;8 06/07/25
&amp;"Arial,Bold"&amp;8 Accrual Basis&amp;C&amp;"Arial,Bold"&amp;12 Nederland Fire Protection District
&amp;"Arial,Bold"&amp;14 Income &amp;&amp; Expense Budget vs. Actual
&amp;"Arial,Bold"&amp;10 January through May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DEF5E-45E8-4455-AB0E-04AD0A81AF7C}">
  <sheetPr codeName="Sheet4"/>
  <dimension ref="A1:Q592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0.140625" bestFit="1" customWidth="1"/>
    <col min="11" max="11" width="24.1406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9.28515625" bestFit="1" customWidth="1"/>
  </cols>
  <sheetData>
    <row r="1" spans="1:17" s="11" customFormat="1" ht="15.75" thickBot="1" x14ac:dyDescent="0.3">
      <c r="A1" s="32"/>
      <c r="B1" s="32"/>
      <c r="C1" s="32"/>
      <c r="D1" s="32"/>
      <c r="E1" s="32"/>
      <c r="F1" s="32"/>
      <c r="G1" s="32"/>
      <c r="H1" s="10" t="s">
        <v>401</v>
      </c>
      <c r="I1" s="10" t="s">
        <v>402</v>
      </c>
      <c r="J1" s="10" t="s">
        <v>403</v>
      </c>
      <c r="K1" s="10" t="s">
        <v>404</v>
      </c>
      <c r="L1" s="10" t="s">
        <v>405</v>
      </c>
      <c r="M1" s="10" t="s">
        <v>406</v>
      </c>
      <c r="N1" s="10" t="s">
        <v>407</v>
      </c>
      <c r="O1" s="10" t="s">
        <v>408</v>
      </c>
      <c r="P1" s="10" t="s">
        <v>409</v>
      </c>
      <c r="Q1" s="10" t="s">
        <v>410</v>
      </c>
    </row>
    <row r="2" spans="1:17" ht="15.75" thickTop="1" x14ac:dyDescent="0.25">
      <c r="A2" s="1"/>
      <c r="B2" s="1" t="s">
        <v>95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x14ac:dyDescent="0.25">
      <c r="A3" s="24"/>
      <c r="B3" s="24"/>
      <c r="C3" s="24"/>
      <c r="D3" s="24"/>
      <c r="E3" s="24"/>
      <c r="F3" s="24"/>
      <c r="G3" s="24"/>
      <c r="H3" s="24" t="s">
        <v>487</v>
      </c>
      <c r="I3" s="25">
        <v>45779</v>
      </c>
      <c r="J3" s="24" t="s">
        <v>493</v>
      </c>
      <c r="K3" s="24" t="s">
        <v>551</v>
      </c>
      <c r="L3" s="24" t="s">
        <v>623</v>
      </c>
      <c r="M3" s="24" t="s">
        <v>778</v>
      </c>
      <c r="N3" s="26"/>
      <c r="O3" s="24" t="s">
        <v>42</v>
      </c>
      <c r="P3" s="27">
        <v>346.95</v>
      </c>
      <c r="Q3" s="27">
        <f>ROUND(Q2+P3,5)</f>
        <v>346.95</v>
      </c>
    </row>
    <row r="4" spans="1:17" x14ac:dyDescent="0.25">
      <c r="A4" s="24"/>
      <c r="B4" s="24"/>
      <c r="C4" s="24"/>
      <c r="D4" s="24"/>
      <c r="E4" s="24"/>
      <c r="F4" s="24"/>
      <c r="G4" s="24"/>
      <c r="H4" s="24" t="s">
        <v>488</v>
      </c>
      <c r="I4" s="25">
        <v>45797</v>
      </c>
      <c r="J4" s="24" t="s">
        <v>494</v>
      </c>
      <c r="K4" s="24" t="s">
        <v>552</v>
      </c>
      <c r="L4" s="24" t="s">
        <v>624</v>
      </c>
      <c r="M4" s="24" t="s">
        <v>778</v>
      </c>
      <c r="N4" s="26"/>
      <c r="O4" s="24" t="s">
        <v>16</v>
      </c>
      <c r="P4" s="27">
        <v>1095</v>
      </c>
      <c r="Q4" s="27">
        <f>ROUND(Q3+P4,5)</f>
        <v>1441.95</v>
      </c>
    </row>
    <row r="5" spans="1:17" x14ac:dyDescent="0.25">
      <c r="A5" s="24"/>
      <c r="B5" s="24"/>
      <c r="C5" s="24"/>
      <c r="D5" s="24"/>
      <c r="E5" s="24"/>
      <c r="F5" s="24"/>
      <c r="G5" s="24"/>
      <c r="H5" s="24" t="s">
        <v>488</v>
      </c>
      <c r="I5" s="25">
        <v>45797</v>
      </c>
      <c r="J5" s="24" t="s">
        <v>494</v>
      </c>
      <c r="K5" s="24" t="s">
        <v>552</v>
      </c>
      <c r="L5" s="24" t="s">
        <v>625</v>
      </c>
      <c r="M5" s="24" t="s">
        <v>778</v>
      </c>
      <c r="N5" s="26"/>
      <c r="O5" s="24" t="s">
        <v>16</v>
      </c>
      <c r="P5" s="27">
        <v>1168</v>
      </c>
      <c r="Q5" s="27">
        <f>ROUND(Q4+P5,5)</f>
        <v>2609.9499999999998</v>
      </c>
    </row>
    <row r="6" spans="1:17" ht="15.75" thickBot="1" x14ac:dyDescent="0.3">
      <c r="A6" s="24"/>
      <c r="B6" s="24"/>
      <c r="C6" s="24"/>
      <c r="D6" s="24"/>
      <c r="E6" s="24"/>
      <c r="F6" s="24"/>
      <c r="G6" s="24"/>
      <c r="H6" s="24" t="s">
        <v>488</v>
      </c>
      <c r="I6" s="25">
        <v>45797</v>
      </c>
      <c r="J6" s="24" t="s">
        <v>494</v>
      </c>
      <c r="K6" s="24" t="s">
        <v>552</v>
      </c>
      <c r="L6" s="24" t="s">
        <v>626</v>
      </c>
      <c r="M6" s="24" t="s">
        <v>778</v>
      </c>
      <c r="N6" s="26"/>
      <c r="O6" s="24" t="s">
        <v>16</v>
      </c>
      <c r="P6" s="28">
        <v>1095</v>
      </c>
      <c r="Q6" s="28">
        <f>ROUND(Q5+P6,5)</f>
        <v>3704.95</v>
      </c>
    </row>
    <row r="7" spans="1:17" x14ac:dyDescent="0.25">
      <c r="A7" s="29"/>
      <c r="B7" s="29" t="s">
        <v>411</v>
      </c>
      <c r="C7" s="29"/>
      <c r="D7" s="29"/>
      <c r="E7" s="29"/>
      <c r="F7" s="29"/>
      <c r="G7" s="29"/>
      <c r="H7" s="29"/>
      <c r="I7" s="30"/>
      <c r="J7" s="29"/>
      <c r="K7" s="29"/>
      <c r="L7" s="29"/>
      <c r="M7" s="29"/>
      <c r="N7" s="29"/>
      <c r="O7" s="29"/>
      <c r="P7" s="2">
        <f>ROUND(SUM(P2:P6),5)</f>
        <v>3704.95</v>
      </c>
      <c r="Q7" s="2">
        <f>Q6</f>
        <v>3704.95</v>
      </c>
    </row>
    <row r="8" spans="1:17" x14ac:dyDescent="0.25">
      <c r="A8" s="1"/>
      <c r="B8" s="1" t="s">
        <v>98</v>
      </c>
      <c r="C8" s="1"/>
      <c r="D8" s="1"/>
      <c r="E8" s="1"/>
      <c r="F8" s="1"/>
      <c r="G8" s="1"/>
      <c r="H8" s="1"/>
      <c r="I8" s="22"/>
      <c r="J8" s="1"/>
      <c r="K8" s="1"/>
      <c r="L8" s="1"/>
      <c r="M8" s="1"/>
      <c r="N8" s="1"/>
      <c r="O8" s="1"/>
      <c r="P8" s="23"/>
      <c r="Q8" s="23"/>
    </row>
    <row r="9" spans="1:17" x14ac:dyDescent="0.25">
      <c r="A9" s="24"/>
      <c r="B9" s="24"/>
      <c r="C9" s="24"/>
      <c r="D9" s="24"/>
      <c r="E9" s="24"/>
      <c r="F9" s="24"/>
      <c r="G9" s="24"/>
      <c r="H9" s="24" t="s">
        <v>489</v>
      </c>
      <c r="I9" s="25">
        <v>45808</v>
      </c>
      <c r="J9" s="24"/>
      <c r="K9" s="24"/>
      <c r="L9" s="24" t="s">
        <v>627</v>
      </c>
      <c r="M9" s="24" t="s">
        <v>778</v>
      </c>
      <c r="N9" s="26"/>
      <c r="O9" s="24" t="s">
        <v>7</v>
      </c>
      <c r="P9" s="27">
        <v>2992.07</v>
      </c>
      <c r="Q9" s="27">
        <f t="shared" ref="Q9:Q16" si="0">ROUND(Q8+P9,5)</f>
        <v>2992.07</v>
      </c>
    </row>
    <row r="10" spans="1:17" x14ac:dyDescent="0.25">
      <c r="A10" s="24"/>
      <c r="B10" s="24"/>
      <c r="C10" s="24"/>
      <c r="D10" s="24"/>
      <c r="E10" s="24"/>
      <c r="F10" s="24"/>
      <c r="G10" s="24"/>
      <c r="H10" s="24" t="s">
        <v>489</v>
      </c>
      <c r="I10" s="25">
        <v>45808</v>
      </c>
      <c r="J10" s="24"/>
      <c r="K10" s="24"/>
      <c r="L10" s="24" t="s">
        <v>627</v>
      </c>
      <c r="M10" s="24" t="s">
        <v>778</v>
      </c>
      <c r="N10" s="26"/>
      <c r="O10" s="24" t="s">
        <v>10</v>
      </c>
      <c r="P10" s="27">
        <v>177.56</v>
      </c>
      <c r="Q10" s="27">
        <f t="shared" si="0"/>
        <v>3169.63</v>
      </c>
    </row>
    <row r="11" spans="1:17" x14ac:dyDescent="0.25">
      <c r="A11" s="24"/>
      <c r="B11" s="24"/>
      <c r="C11" s="24"/>
      <c r="D11" s="24"/>
      <c r="E11" s="24"/>
      <c r="F11" s="24"/>
      <c r="G11" s="24"/>
      <c r="H11" s="24" t="s">
        <v>489</v>
      </c>
      <c r="I11" s="25">
        <v>45808</v>
      </c>
      <c r="J11" s="24"/>
      <c r="K11" s="24"/>
      <c r="L11" s="24" t="s">
        <v>627</v>
      </c>
      <c r="M11" s="24" t="s">
        <v>778</v>
      </c>
      <c r="N11" s="26"/>
      <c r="O11" s="24" t="s">
        <v>9</v>
      </c>
      <c r="P11" s="27">
        <v>114.18</v>
      </c>
      <c r="Q11" s="27">
        <f t="shared" si="0"/>
        <v>3283.81</v>
      </c>
    </row>
    <row r="12" spans="1:17" x14ac:dyDescent="0.25">
      <c r="A12" s="24"/>
      <c r="B12" s="24"/>
      <c r="C12" s="24"/>
      <c r="D12" s="24"/>
      <c r="E12" s="24"/>
      <c r="F12" s="24"/>
      <c r="G12" s="24"/>
      <c r="H12" s="24" t="s">
        <v>489</v>
      </c>
      <c r="I12" s="25">
        <v>45808</v>
      </c>
      <c r="J12" s="24"/>
      <c r="K12" s="24"/>
      <c r="L12" s="24" t="s">
        <v>627</v>
      </c>
      <c r="M12" s="24" t="s">
        <v>778</v>
      </c>
      <c r="N12" s="26"/>
      <c r="O12" s="24" t="s">
        <v>8</v>
      </c>
      <c r="P12" s="27">
        <v>1349.11</v>
      </c>
      <c r="Q12" s="27">
        <f t="shared" si="0"/>
        <v>4632.92</v>
      </c>
    </row>
    <row r="13" spans="1:17" x14ac:dyDescent="0.25">
      <c r="A13" s="24"/>
      <c r="B13" s="24"/>
      <c r="C13" s="24"/>
      <c r="D13" s="24"/>
      <c r="E13" s="24"/>
      <c r="F13" s="24"/>
      <c r="G13" s="24"/>
      <c r="H13" s="24" t="s">
        <v>489</v>
      </c>
      <c r="I13" s="25">
        <v>45808</v>
      </c>
      <c r="J13" s="24"/>
      <c r="K13" s="24"/>
      <c r="L13" s="24" t="s">
        <v>627</v>
      </c>
      <c r="M13" s="24" t="s">
        <v>778</v>
      </c>
      <c r="N13" s="26"/>
      <c r="O13" s="24" t="s">
        <v>6</v>
      </c>
      <c r="P13" s="27">
        <v>11.41</v>
      </c>
      <c r="Q13" s="27">
        <f t="shared" si="0"/>
        <v>4644.33</v>
      </c>
    </row>
    <row r="14" spans="1:17" x14ac:dyDescent="0.25">
      <c r="A14" s="24"/>
      <c r="B14" s="24"/>
      <c r="C14" s="24"/>
      <c r="D14" s="24"/>
      <c r="E14" s="24"/>
      <c r="F14" s="24"/>
      <c r="G14" s="24"/>
      <c r="H14" s="24" t="s">
        <v>489</v>
      </c>
      <c r="I14" s="25">
        <v>45808</v>
      </c>
      <c r="J14" s="24"/>
      <c r="K14" s="24"/>
      <c r="L14" s="24" t="s">
        <v>627</v>
      </c>
      <c r="M14" s="24" t="s">
        <v>778</v>
      </c>
      <c r="N14" s="26"/>
      <c r="O14" s="24" t="s">
        <v>5</v>
      </c>
      <c r="P14" s="27">
        <v>93.56</v>
      </c>
      <c r="Q14" s="27">
        <f t="shared" si="0"/>
        <v>4737.8900000000003</v>
      </c>
    </row>
    <row r="15" spans="1:17" x14ac:dyDescent="0.25">
      <c r="A15" s="24"/>
      <c r="B15" s="24"/>
      <c r="C15" s="24"/>
      <c r="D15" s="24"/>
      <c r="E15" s="24"/>
      <c r="F15" s="24"/>
      <c r="G15" s="24"/>
      <c r="H15" s="24" t="s">
        <v>489</v>
      </c>
      <c r="I15" s="25">
        <v>45808</v>
      </c>
      <c r="J15" s="24"/>
      <c r="K15" s="24"/>
      <c r="L15" s="24" t="s">
        <v>627</v>
      </c>
      <c r="M15" s="24" t="s">
        <v>778</v>
      </c>
      <c r="N15" s="26"/>
      <c r="O15" s="24" t="s">
        <v>12</v>
      </c>
      <c r="P15" s="27">
        <v>2.7</v>
      </c>
      <c r="Q15" s="27">
        <f t="shared" si="0"/>
        <v>4740.59</v>
      </c>
    </row>
    <row r="16" spans="1:17" ht="15.75" thickBot="1" x14ac:dyDescent="0.3">
      <c r="A16" s="24"/>
      <c r="B16" s="24"/>
      <c r="C16" s="24"/>
      <c r="D16" s="24"/>
      <c r="E16" s="24"/>
      <c r="F16" s="24"/>
      <c r="G16" s="24"/>
      <c r="H16" s="24" t="s">
        <v>489</v>
      </c>
      <c r="I16" s="25">
        <v>45808</v>
      </c>
      <c r="J16" s="24"/>
      <c r="K16" s="24"/>
      <c r="L16" s="24" t="s">
        <v>627</v>
      </c>
      <c r="M16" s="24" t="s">
        <v>778</v>
      </c>
      <c r="N16" s="26"/>
      <c r="O16" s="24" t="s">
        <v>11</v>
      </c>
      <c r="P16" s="28">
        <v>0.93</v>
      </c>
      <c r="Q16" s="28">
        <f t="shared" si="0"/>
        <v>4741.5200000000004</v>
      </c>
    </row>
    <row r="17" spans="1:17" x14ac:dyDescent="0.25">
      <c r="A17" s="29"/>
      <c r="B17" s="29" t="s">
        <v>412</v>
      </c>
      <c r="C17" s="29"/>
      <c r="D17" s="29"/>
      <c r="E17" s="29"/>
      <c r="F17" s="29"/>
      <c r="G17" s="29"/>
      <c r="H17" s="29"/>
      <c r="I17" s="30"/>
      <c r="J17" s="29"/>
      <c r="K17" s="29"/>
      <c r="L17" s="29"/>
      <c r="M17" s="29"/>
      <c r="N17" s="29"/>
      <c r="O17" s="29"/>
      <c r="P17" s="2">
        <f>ROUND(SUM(P8:P16),5)</f>
        <v>4741.5200000000004</v>
      </c>
      <c r="Q17" s="2">
        <f>Q16</f>
        <v>4741.5200000000004</v>
      </c>
    </row>
    <row r="18" spans="1:17" x14ac:dyDescent="0.25">
      <c r="A18" s="1"/>
      <c r="B18" s="1" t="s">
        <v>99</v>
      </c>
      <c r="C18" s="1"/>
      <c r="D18" s="1"/>
      <c r="E18" s="1"/>
      <c r="F18" s="1"/>
      <c r="G18" s="1"/>
      <c r="H18" s="1"/>
      <c r="I18" s="22"/>
      <c r="J18" s="1"/>
      <c r="K18" s="1"/>
      <c r="L18" s="1"/>
      <c r="M18" s="1"/>
      <c r="N18" s="1"/>
      <c r="O18" s="1"/>
      <c r="P18" s="23"/>
      <c r="Q18" s="23"/>
    </row>
    <row r="19" spans="1:17" x14ac:dyDescent="0.25">
      <c r="A19" s="1"/>
      <c r="B19" s="1"/>
      <c r="C19" s="1" t="s">
        <v>100</v>
      </c>
      <c r="D19" s="1"/>
      <c r="E19" s="1"/>
      <c r="F19" s="1"/>
      <c r="G19" s="1"/>
      <c r="H19" s="1"/>
      <c r="I19" s="22"/>
      <c r="J19" s="1"/>
      <c r="K19" s="1"/>
      <c r="L19" s="1"/>
      <c r="M19" s="1"/>
      <c r="N19" s="1"/>
      <c r="O19" s="1"/>
      <c r="P19" s="23"/>
      <c r="Q19" s="23"/>
    </row>
    <row r="20" spans="1:17" ht="15.75" thickBot="1" x14ac:dyDescent="0.3">
      <c r="A20" s="21"/>
      <c r="B20" s="21"/>
      <c r="C20" s="21"/>
      <c r="D20" s="21"/>
      <c r="E20" s="21"/>
      <c r="F20" s="21"/>
      <c r="G20" s="24"/>
      <c r="H20" s="24" t="s">
        <v>489</v>
      </c>
      <c r="I20" s="25">
        <v>45789</v>
      </c>
      <c r="J20" s="24"/>
      <c r="K20" s="24"/>
      <c r="L20" s="24" t="s">
        <v>628</v>
      </c>
      <c r="M20" s="24" t="s">
        <v>778</v>
      </c>
      <c r="N20" s="26"/>
      <c r="O20" s="24" t="s">
        <v>12</v>
      </c>
      <c r="P20" s="28">
        <v>-852.2</v>
      </c>
      <c r="Q20" s="28">
        <f>ROUND(Q19+P20,5)</f>
        <v>-852.2</v>
      </c>
    </row>
    <row r="21" spans="1:17" x14ac:dyDescent="0.25">
      <c r="A21" s="29"/>
      <c r="B21" s="29"/>
      <c r="C21" s="29" t="s">
        <v>413</v>
      </c>
      <c r="D21" s="29"/>
      <c r="E21" s="29"/>
      <c r="F21" s="29"/>
      <c r="G21" s="29"/>
      <c r="H21" s="29"/>
      <c r="I21" s="30"/>
      <c r="J21" s="29"/>
      <c r="K21" s="29"/>
      <c r="L21" s="29"/>
      <c r="M21" s="29"/>
      <c r="N21" s="29"/>
      <c r="O21" s="29"/>
      <c r="P21" s="2">
        <f>ROUND(SUM(P19:P20),5)</f>
        <v>-852.2</v>
      </c>
      <c r="Q21" s="2">
        <f>Q20</f>
        <v>-852.2</v>
      </c>
    </row>
    <row r="22" spans="1:17" x14ac:dyDescent="0.25">
      <c r="A22" s="1"/>
      <c r="B22" s="1"/>
      <c r="C22" s="1" t="s">
        <v>101</v>
      </c>
      <c r="D22" s="1"/>
      <c r="E22" s="1"/>
      <c r="F22" s="1"/>
      <c r="G22" s="1"/>
      <c r="H22" s="1"/>
      <c r="I22" s="22"/>
      <c r="J22" s="1"/>
      <c r="K22" s="1"/>
      <c r="L22" s="1"/>
      <c r="M22" s="1"/>
      <c r="N22" s="1"/>
      <c r="O22" s="1"/>
      <c r="P22" s="23"/>
      <c r="Q22" s="23"/>
    </row>
    <row r="23" spans="1:17" ht="15.75" thickBot="1" x14ac:dyDescent="0.3">
      <c r="A23" s="21"/>
      <c r="B23" s="21"/>
      <c r="C23" s="21"/>
      <c r="D23" s="21"/>
      <c r="E23" s="21"/>
      <c r="F23" s="21"/>
      <c r="G23" s="24"/>
      <c r="H23" s="24" t="s">
        <v>489</v>
      </c>
      <c r="I23" s="25">
        <v>45789</v>
      </c>
      <c r="J23" s="24"/>
      <c r="K23" s="24"/>
      <c r="L23" s="24" t="s">
        <v>629</v>
      </c>
      <c r="M23" s="24" t="s">
        <v>778</v>
      </c>
      <c r="N23" s="26"/>
      <c r="O23" s="24" t="s">
        <v>12</v>
      </c>
      <c r="P23" s="28">
        <v>459.91</v>
      </c>
      <c r="Q23" s="28">
        <f>ROUND(Q22+P23,5)</f>
        <v>459.91</v>
      </c>
    </row>
    <row r="24" spans="1:17" x14ac:dyDescent="0.25">
      <c r="A24" s="29"/>
      <c r="B24" s="29"/>
      <c r="C24" s="29" t="s">
        <v>414</v>
      </c>
      <c r="D24" s="29"/>
      <c r="E24" s="29"/>
      <c r="F24" s="29"/>
      <c r="G24" s="29"/>
      <c r="H24" s="29"/>
      <c r="I24" s="30"/>
      <c r="J24" s="29"/>
      <c r="K24" s="29"/>
      <c r="L24" s="29"/>
      <c r="M24" s="29"/>
      <c r="N24" s="29"/>
      <c r="O24" s="29"/>
      <c r="P24" s="2">
        <f>ROUND(SUM(P22:P23),5)</f>
        <v>459.91</v>
      </c>
      <c r="Q24" s="2">
        <f>Q23</f>
        <v>459.91</v>
      </c>
    </row>
    <row r="25" spans="1:17" x14ac:dyDescent="0.25">
      <c r="A25" s="1"/>
      <c r="B25" s="1"/>
      <c r="C25" s="1" t="s">
        <v>102</v>
      </c>
      <c r="D25" s="1"/>
      <c r="E25" s="1"/>
      <c r="F25" s="1"/>
      <c r="G25" s="1"/>
      <c r="H25" s="1"/>
      <c r="I25" s="22"/>
      <c r="J25" s="1"/>
      <c r="K25" s="1"/>
      <c r="L25" s="1"/>
      <c r="M25" s="1"/>
      <c r="N25" s="1"/>
      <c r="O25" s="1"/>
      <c r="P25" s="23"/>
      <c r="Q25" s="23"/>
    </row>
    <row r="26" spans="1:17" ht="15.75" thickBot="1" x14ac:dyDescent="0.3">
      <c r="A26" s="21"/>
      <c r="B26" s="21"/>
      <c r="C26" s="21"/>
      <c r="D26" s="21"/>
      <c r="E26" s="21"/>
      <c r="F26" s="21"/>
      <c r="G26" s="24"/>
      <c r="H26" s="24" t="s">
        <v>489</v>
      </c>
      <c r="I26" s="25">
        <v>45789</v>
      </c>
      <c r="J26" s="24"/>
      <c r="K26" s="24"/>
      <c r="L26" s="24" t="s">
        <v>629</v>
      </c>
      <c r="M26" s="24" t="s">
        <v>778</v>
      </c>
      <c r="N26" s="26"/>
      <c r="O26" s="24" t="s">
        <v>12</v>
      </c>
      <c r="P26" s="28">
        <v>269.48</v>
      </c>
      <c r="Q26" s="28">
        <f>ROUND(Q25+P26,5)</f>
        <v>269.48</v>
      </c>
    </row>
    <row r="27" spans="1:17" x14ac:dyDescent="0.25">
      <c r="A27" s="29"/>
      <c r="B27" s="29"/>
      <c r="C27" s="29" t="s">
        <v>415</v>
      </c>
      <c r="D27" s="29"/>
      <c r="E27" s="29"/>
      <c r="F27" s="29"/>
      <c r="G27" s="29"/>
      <c r="H27" s="29"/>
      <c r="I27" s="30"/>
      <c r="J27" s="29"/>
      <c r="K27" s="29"/>
      <c r="L27" s="29"/>
      <c r="M27" s="29"/>
      <c r="N27" s="29"/>
      <c r="O27" s="29"/>
      <c r="P27" s="2">
        <f>ROUND(SUM(P25:P26),5)</f>
        <v>269.48</v>
      </c>
      <c r="Q27" s="2">
        <f>Q26</f>
        <v>269.48</v>
      </c>
    </row>
    <row r="28" spans="1:17" x14ac:dyDescent="0.25">
      <c r="A28" s="1"/>
      <c r="B28" s="1"/>
      <c r="C28" s="1" t="s">
        <v>103</v>
      </c>
      <c r="D28" s="1"/>
      <c r="E28" s="1"/>
      <c r="F28" s="1"/>
      <c r="G28" s="1"/>
      <c r="H28" s="1"/>
      <c r="I28" s="22"/>
      <c r="J28" s="1"/>
      <c r="K28" s="1"/>
      <c r="L28" s="1"/>
      <c r="M28" s="1"/>
      <c r="N28" s="1"/>
      <c r="O28" s="1"/>
      <c r="P28" s="23"/>
      <c r="Q28" s="23"/>
    </row>
    <row r="29" spans="1:17" ht="15.75" thickBot="1" x14ac:dyDescent="0.3">
      <c r="A29" s="21"/>
      <c r="B29" s="21"/>
      <c r="C29" s="21"/>
      <c r="D29" s="21"/>
      <c r="E29" s="21"/>
      <c r="F29" s="21"/>
      <c r="G29" s="24"/>
      <c r="H29" s="24" t="s">
        <v>489</v>
      </c>
      <c r="I29" s="25">
        <v>45789</v>
      </c>
      <c r="J29" s="24"/>
      <c r="K29" s="24"/>
      <c r="L29" s="24" t="s">
        <v>628</v>
      </c>
      <c r="M29" s="24" t="s">
        <v>778</v>
      </c>
      <c r="N29" s="26"/>
      <c r="O29" s="24" t="s">
        <v>12</v>
      </c>
      <c r="P29" s="28">
        <v>-499.34</v>
      </c>
      <c r="Q29" s="28">
        <f>ROUND(Q28+P29,5)</f>
        <v>-499.34</v>
      </c>
    </row>
    <row r="30" spans="1:17" x14ac:dyDescent="0.25">
      <c r="A30" s="29"/>
      <c r="B30" s="29"/>
      <c r="C30" s="29" t="s">
        <v>416</v>
      </c>
      <c r="D30" s="29"/>
      <c r="E30" s="29"/>
      <c r="F30" s="29"/>
      <c r="G30" s="29"/>
      <c r="H30" s="29"/>
      <c r="I30" s="30"/>
      <c r="J30" s="29"/>
      <c r="K30" s="29"/>
      <c r="L30" s="29"/>
      <c r="M30" s="29"/>
      <c r="N30" s="29"/>
      <c r="O30" s="29"/>
      <c r="P30" s="2">
        <f>ROUND(SUM(P28:P29),5)</f>
        <v>-499.34</v>
      </c>
      <c r="Q30" s="2">
        <f>Q29</f>
        <v>-499.34</v>
      </c>
    </row>
    <row r="31" spans="1:17" x14ac:dyDescent="0.25">
      <c r="A31" s="1"/>
      <c r="B31" s="1"/>
      <c r="C31" s="1" t="s">
        <v>104</v>
      </c>
      <c r="D31" s="1"/>
      <c r="E31" s="1"/>
      <c r="F31" s="1"/>
      <c r="G31" s="1"/>
      <c r="H31" s="1"/>
      <c r="I31" s="22"/>
      <c r="J31" s="1"/>
      <c r="K31" s="1"/>
      <c r="L31" s="1"/>
      <c r="M31" s="1"/>
      <c r="N31" s="1"/>
      <c r="O31" s="1"/>
      <c r="P31" s="23"/>
      <c r="Q31" s="23"/>
    </row>
    <row r="32" spans="1:17" ht="15.75" thickBot="1" x14ac:dyDescent="0.3">
      <c r="A32" s="21"/>
      <c r="B32" s="21"/>
      <c r="C32" s="21"/>
      <c r="D32" s="21"/>
      <c r="E32" s="21"/>
      <c r="F32" s="21"/>
      <c r="G32" s="24"/>
      <c r="H32" s="24" t="s">
        <v>489</v>
      </c>
      <c r="I32" s="25">
        <v>45789</v>
      </c>
      <c r="J32" s="24"/>
      <c r="K32" s="24" t="s">
        <v>553</v>
      </c>
      <c r="L32" s="24" t="s">
        <v>630</v>
      </c>
      <c r="M32" s="24" t="s">
        <v>778</v>
      </c>
      <c r="N32" s="26"/>
      <c r="O32" s="24" t="s">
        <v>12</v>
      </c>
      <c r="P32" s="28">
        <v>400114.12</v>
      </c>
      <c r="Q32" s="28">
        <f>ROUND(Q31+P32,5)</f>
        <v>400114.12</v>
      </c>
    </row>
    <row r="33" spans="1:17" x14ac:dyDescent="0.25">
      <c r="A33" s="29"/>
      <c r="B33" s="29"/>
      <c r="C33" s="29" t="s">
        <v>417</v>
      </c>
      <c r="D33" s="29"/>
      <c r="E33" s="29"/>
      <c r="F33" s="29"/>
      <c r="G33" s="29"/>
      <c r="H33" s="29"/>
      <c r="I33" s="30"/>
      <c r="J33" s="29"/>
      <c r="K33" s="29"/>
      <c r="L33" s="29"/>
      <c r="M33" s="29"/>
      <c r="N33" s="29"/>
      <c r="O33" s="29"/>
      <c r="P33" s="2">
        <f>ROUND(SUM(P31:P32),5)</f>
        <v>400114.12</v>
      </c>
      <c r="Q33" s="2">
        <f>Q32</f>
        <v>400114.12</v>
      </c>
    </row>
    <row r="34" spans="1:17" x14ac:dyDescent="0.25">
      <c r="A34" s="1"/>
      <c r="B34" s="1"/>
      <c r="C34" s="1" t="s">
        <v>105</v>
      </c>
      <c r="D34" s="1"/>
      <c r="E34" s="1"/>
      <c r="F34" s="1"/>
      <c r="G34" s="1"/>
      <c r="H34" s="1"/>
      <c r="I34" s="22"/>
      <c r="J34" s="1"/>
      <c r="K34" s="1"/>
      <c r="L34" s="1"/>
      <c r="M34" s="1"/>
      <c r="N34" s="1"/>
      <c r="O34" s="1"/>
      <c r="P34" s="23"/>
      <c r="Q34" s="23"/>
    </row>
    <row r="35" spans="1:17" ht="15.75" thickBot="1" x14ac:dyDescent="0.3">
      <c r="A35" s="21"/>
      <c r="B35" s="21"/>
      <c r="C35" s="21"/>
      <c r="D35" s="21"/>
      <c r="E35" s="21"/>
      <c r="F35" s="21"/>
      <c r="G35" s="24"/>
      <c r="H35" s="24" t="s">
        <v>489</v>
      </c>
      <c r="I35" s="25">
        <v>45789</v>
      </c>
      <c r="J35" s="24"/>
      <c r="K35" s="24"/>
      <c r="L35" s="24" t="s">
        <v>629</v>
      </c>
      <c r="M35" s="24" t="s">
        <v>778</v>
      </c>
      <c r="N35" s="26"/>
      <c r="O35" s="24" t="s">
        <v>12</v>
      </c>
      <c r="P35" s="28">
        <v>6211.26</v>
      </c>
      <c r="Q35" s="28">
        <f>ROUND(Q34+P35,5)</f>
        <v>6211.26</v>
      </c>
    </row>
    <row r="36" spans="1:17" x14ac:dyDescent="0.25">
      <c r="A36" s="29"/>
      <c r="B36" s="29"/>
      <c r="C36" s="29" t="s">
        <v>418</v>
      </c>
      <c r="D36" s="29"/>
      <c r="E36" s="29"/>
      <c r="F36" s="29"/>
      <c r="G36" s="29"/>
      <c r="H36" s="29"/>
      <c r="I36" s="30"/>
      <c r="J36" s="29"/>
      <c r="K36" s="29"/>
      <c r="L36" s="29"/>
      <c r="M36" s="29"/>
      <c r="N36" s="29"/>
      <c r="O36" s="29"/>
      <c r="P36" s="2">
        <f>ROUND(SUM(P34:P35),5)</f>
        <v>6211.26</v>
      </c>
      <c r="Q36" s="2">
        <f>Q35</f>
        <v>6211.26</v>
      </c>
    </row>
    <row r="37" spans="1:17" x14ac:dyDescent="0.25">
      <c r="A37" s="1"/>
      <c r="B37" s="1"/>
      <c r="C37" s="1" t="s">
        <v>108</v>
      </c>
      <c r="D37" s="1"/>
      <c r="E37" s="1"/>
      <c r="F37" s="1"/>
      <c r="G37" s="1"/>
      <c r="H37" s="1"/>
      <c r="I37" s="22"/>
      <c r="J37" s="1"/>
      <c r="K37" s="1"/>
      <c r="L37" s="1"/>
      <c r="M37" s="1"/>
      <c r="N37" s="1"/>
      <c r="O37" s="1"/>
      <c r="P37" s="23"/>
      <c r="Q37" s="23"/>
    </row>
    <row r="38" spans="1:17" x14ac:dyDescent="0.25">
      <c r="A38" s="24"/>
      <c r="B38" s="24"/>
      <c r="C38" s="24"/>
      <c r="D38" s="24"/>
      <c r="E38" s="24"/>
      <c r="F38" s="24"/>
      <c r="G38" s="24"/>
      <c r="H38" s="24" t="s">
        <v>489</v>
      </c>
      <c r="I38" s="25">
        <v>45789</v>
      </c>
      <c r="J38" s="24"/>
      <c r="K38" s="24"/>
      <c r="L38" s="24" t="s">
        <v>631</v>
      </c>
      <c r="M38" s="24" t="s">
        <v>778</v>
      </c>
      <c r="N38" s="26"/>
      <c r="O38" s="24" t="s">
        <v>12</v>
      </c>
      <c r="P38" s="27">
        <v>2.25</v>
      </c>
      <c r="Q38" s="27">
        <f>ROUND(Q37+P38,5)</f>
        <v>2.25</v>
      </c>
    </row>
    <row r="39" spans="1:17" x14ac:dyDescent="0.25">
      <c r="A39" s="24"/>
      <c r="B39" s="24"/>
      <c r="C39" s="24"/>
      <c r="D39" s="24"/>
      <c r="E39" s="24"/>
      <c r="F39" s="24"/>
      <c r="G39" s="24"/>
      <c r="H39" s="24" t="s">
        <v>489</v>
      </c>
      <c r="I39" s="25">
        <v>45789</v>
      </c>
      <c r="J39" s="24"/>
      <c r="K39" s="24"/>
      <c r="L39" s="24" t="s">
        <v>631</v>
      </c>
      <c r="M39" s="24" t="s">
        <v>778</v>
      </c>
      <c r="N39" s="26"/>
      <c r="O39" s="24" t="s">
        <v>12</v>
      </c>
      <c r="P39" s="27">
        <v>0.1</v>
      </c>
      <c r="Q39" s="27">
        <f>ROUND(Q38+P39,5)</f>
        <v>2.35</v>
      </c>
    </row>
    <row r="40" spans="1:17" ht="15.75" thickBot="1" x14ac:dyDescent="0.3">
      <c r="A40" s="24"/>
      <c r="B40" s="24"/>
      <c r="C40" s="24"/>
      <c r="D40" s="24"/>
      <c r="E40" s="24"/>
      <c r="F40" s="24"/>
      <c r="G40" s="24"/>
      <c r="H40" s="24" t="s">
        <v>489</v>
      </c>
      <c r="I40" s="25">
        <v>45789</v>
      </c>
      <c r="J40" s="24"/>
      <c r="K40" s="24"/>
      <c r="L40" s="24" t="s">
        <v>631</v>
      </c>
      <c r="M40" s="24" t="s">
        <v>778</v>
      </c>
      <c r="N40" s="26"/>
      <c r="O40" s="24" t="s">
        <v>12</v>
      </c>
      <c r="P40" s="28">
        <v>0.17</v>
      </c>
      <c r="Q40" s="28">
        <f>ROUND(Q39+P40,5)</f>
        <v>2.52</v>
      </c>
    </row>
    <row r="41" spans="1:17" x14ac:dyDescent="0.25">
      <c r="A41" s="29"/>
      <c r="B41" s="29"/>
      <c r="C41" s="29" t="s">
        <v>419</v>
      </c>
      <c r="D41" s="29"/>
      <c r="E41" s="29"/>
      <c r="F41" s="29"/>
      <c r="G41" s="29"/>
      <c r="H41" s="29"/>
      <c r="I41" s="30"/>
      <c r="J41" s="29"/>
      <c r="K41" s="29"/>
      <c r="L41" s="29"/>
      <c r="M41" s="29"/>
      <c r="N41" s="29"/>
      <c r="O41" s="29"/>
      <c r="P41" s="2">
        <f>ROUND(SUM(P37:P40),5)</f>
        <v>2.52</v>
      </c>
      <c r="Q41" s="2">
        <f>Q40</f>
        <v>2.52</v>
      </c>
    </row>
    <row r="42" spans="1:17" x14ac:dyDescent="0.25">
      <c r="A42" s="1"/>
      <c r="B42" s="1"/>
      <c r="C42" s="1" t="s">
        <v>111</v>
      </c>
      <c r="D42" s="1"/>
      <c r="E42" s="1"/>
      <c r="F42" s="1"/>
      <c r="G42" s="1"/>
      <c r="H42" s="1"/>
      <c r="I42" s="22"/>
      <c r="J42" s="1"/>
      <c r="K42" s="1"/>
      <c r="L42" s="1"/>
      <c r="M42" s="1"/>
      <c r="N42" s="1"/>
      <c r="O42" s="1"/>
      <c r="P42" s="23"/>
      <c r="Q42" s="23"/>
    </row>
    <row r="43" spans="1:17" ht="15.75" thickBot="1" x14ac:dyDescent="0.3">
      <c r="A43" s="21"/>
      <c r="B43" s="21"/>
      <c r="C43" s="21"/>
      <c r="D43" s="21"/>
      <c r="E43" s="21"/>
      <c r="F43" s="21"/>
      <c r="G43" s="24"/>
      <c r="H43" s="24" t="s">
        <v>489</v>
      </c>
      <c r="I43" s="25">
        <v>45789</v>
      </c>
      <c r="J43" s="24"/>
      <c r="K43" s="24" t="s">
        <v>553</v>
      </c>
      <c r="L43" s="24" t="s">
        <v>630</v>
      </c>
      <c r="M43" s="24" t="s">
        <v>778</v>
      </c>
      <c r="N43" s="26"/>
      <c r="O43" s="24" t="s">
        <v>12</v>
      </c>
      <c r="P43" s="28">
        <v>17359.04</v>
      </c>
      <c r="Q43" s="28">
        <f>ROUND(Q42+P43,5)</f>
        <v>17359.04</v>
      </c>
    </row>
    <row r="44" spans="1:17" x14ac:dyDescent="0.25">
      <c r="A44" s="29"/>
      <c r="B44" s="29"/>
      <c r="C44" s="29" t="s">
        <v>420</v>
      </c>
      <c r="D44" s="29"/>
      <c r="E44" s="29"/>
      <c r="F44" s="29"/>
      <c r="G44" s="29"/>
      <c r="H44" s="29"/>
      <c r="I44" s="30"/>
      <c r="J44" s="29"/>
      <c r="K44" s="29"/>
      <c r="L44" s="29"/>
      <c r="M44" s="29"/>
      <c r="N44" s="29"/>
      <c r="O44" s="29"/>
      <c r="P44" s="2">
        <f>ROUND(SUM(P42:P43),5)</f>
        <v>17359.04</v>
      </c>
      <c r="Q44" s="2">
        <f>Q43</f>
        <v>17359.04</v>
      </c>
    </row>
    <row r="45" spans="1:17" x14ac:dyDescent="0.25">
      <c r="A45" s="1"/>
      <c r="B45" s="1"/>
      <c r="C45" s="1" t="s">
        <v>112</v>
      </c>
      <c r="D45" s="1"/>
      <c r="E45" s="1"/>
      <c r="F45" s="1"/>
      <c r="G45" s="1"/>
      <c r="H45" s="1"/>
      <c r="I45" s="22"/>
      <c r="J45" s="1"/>
      <c r="K45" s="1"/>
      <c r="L45" s="1"/>
      <c r="M45" s="1"/>
      <c r="N45" s="1"/>
      <c r="O45" s="1"/>
      <c r="P45" s="23"/>
      <c r="Q45" s="23"/>
    </row>
    <row r="46" spans="1:17" ht="15.75" thickBot="1" x14ac:dyDescent="0.3">
      <c r="A46" s="21"/>
      <c r="B46" s="21"/>
      <c r="C46" s="21"/>
      <c r="D46" s="21"/>
      <c r="E46" s="21"/>
      <c r="F46" s="21"/>
      <c r="G46" s="24"/>
      <c r="H46" s="24" t="s">
        <v>489</v>
      </c>
      <c r="I46" s="25">
        <v>45789</v>
      </c>
      <c r="J46" s="24"/>
      <c r="K46" s="24" t="s">
        <v>553</v>
      </c>
      <c r="L46" s="24" t="s">
        <v>630</v>
      </c>
      <c r="M46" s="24" t="s">
        <v>778</v>
      </c>
      <c r="N46" s="26"/>
      <c r="O46" s="24" t="s">
        <v>12</v>
      </c>
      <c r="P46" s="28">
        <v>29626.09</v>
      </c>
      <c r="Q46" s="28">
        <f>ROUND(Q45+P46,5)</f>
        <v>29626.09</v>
      </c>
    </row>
    <row r="47" spans="1:17" x14ac:dyDescent="0.25">
      <c r="A47" s="29"/>
      <c r="B47" s="29"/>
      <c r="C47" s="29" t="s">
        <v>421</v>
      </c>
      <c r="D47" s="29"/>
      <c r="E47" s="29"/>
      <c r="F47" s="29"/>
      <c r="G47" s="29"/>
      <c r="H47" s="29"/>
      <c r="I47" s="30"/>
      <c r="J47" s="29"/>
      <c r="K47" s="29"/>
      <c r="L47" s="29"/>
      <c r="M47" s="29"/>
      <c r="N47" s="29"/>
      <c r="O47" s="29"/>
      <c r="P47" s="2">
        <f>ROUND(SUM(P45:P46),5)</f>
        <v>29626.09</v>
      </c>
      <c r="Q47" s="2">
        <f>Q46</f>
        <v>29626.09</v>
      </c>
    </row>
    <row r="48" spans="1:17" x14ac:dyDescent="0.25">
      <c r="A48" s="1"/>
      <c r="B48" s="1"/>
      <c r="C48" s="1" t="s">
        <v>113</v>
      </c>
      <c r="D48" s="1"/>
      <c r="E48" s="1"/>
      <c r="F48" s="1"/>
      <c r="G48" s="1"/>
      <c r="H48" s="1"/>
      <c r="I48" s="22"/>
      <c r="J48" s="1"/>
      <c r="K48" s="1"/>
      <c r="L48" s="1"/>
      <c r="M48" s="1"/>
      <c r="N48" s="1"/>
      <c r="O48" s="1"/>
      <c r="P48" s="23"/>
      <c r="Q48" s="23"/>
    </row>
    <row r="49" spans="1:17" ht="15.75" thickBot="1" x14ac:dyDescent="0.3">
      <c r="A49" s="21"/>
      <c r="B49" s="21"/>
      <c r="C49" s="21"/>
      <c r="D49" s="21"/>
      <c r="E49" s="21"/>
      <c r="F49" s="21"/>
      <c r="G49" s="24"/>
      <c r="H49" s="24" t="s">
        <v>489</v>
      </c>
      <c r="I49" s="25">
        <v>45789</v>
      </c>
      <c r="J49" s="24"/>
      <c r="K49" s="24"/>
      <c r="L49" s="24" t="s">
        <v>628</v>
      </c>
      <c r="M49" s="24" t="s">
        <v>778</v>
      </c>
      <c r="N49" s="26"/>
      <c r="O49" s="24" t="s">
        <v>12</v>
      </c>
      <c r="P49" s="28">
        <v>-11509.36</v>
      </c>
      <c r="Q49" s="28">
        <f>ROUND(Q48+P49,5)</f>
        <v>-11509.36</v>
      </c>
    </row>
    <row r="50" spans="1:17" x14ac:dyDescent="0.25">
      <c r="A50" s="29"/>
      <c r="B50" s="29"/>
      <c r="C50" s="29" t="s">
        <v>422</v>
      </c>
      <c r="D50" s="29"/>
      <c r="E50" s="29"/>
      <c r="F50" s="29"/>
      <c r="G50" s="29"/>
      <c r="H50" s="29"/>
      <c r="I50" s="30"/>
      <c r="J50" s="29"/>
      <c r="K50" s="29"/>
      <c r="L50" s="29"/>
      <c r="M50" s="29"/>
      <c r="N50" s="29"/>
      <c r="O50" s="29"/>
      <c r="P50" s="2">
        <f>ROUND(SUM(P48:P49),5)</f>
        <v>-11509.36</v>
      </c>
      <c r="Q50" s="2">
        <f>Q49</f>
        <v>-11509.36</v>
      </c>
    </row>
    <row r="51" spans="1:17" x14ac:dyDescent="0.25">
      <c r="A51" s="1"/>
      <c r="B51" s="1"/>
      <c r="C51" s="1" t="s">
        <v>115</v>
      </c>
      <c r="D51" s="1"/>
      <c r="E51" s="1"/>
      <c r="F51" s="1"/>
      <c r="G51" s="1"/>
      <c r="H51" s="1"/>
      <c r="I51" s="22"/>
      <c r="J51" s="1"/>
      <c r="K51" s="1"/>
      <c r="L51" s="1"/>
      <c r="M51" s="1"/>
      <c r="N51" s="1"/>
      <c r="O51" s="1"/>
      <c r="P51" s="23"/>
      <c r="Q51" s="23"/>
    </row>
    <row r="52" spans="1:17" x14ac:dyDescent="0.25">
      <c r="A52" s="24"/>
      <c r="B52" s="24"/>
      <c r="C52" s="24"/>
      <c r="D52" s="24"/>
      <c r="E52" s="24"/>
      <c r="F52" s="24"/>
      <c r="G52" s="24"/>
      <c r="H52" s="24" t="s">
        <v>489</v>
      </c>
      <c r="I52" s="25">
        <v>45789</v>
      </c>
      <c r="J52" s="24"/>
      <c r="K52" s="24"/>
      <c r="L52" s="24" t="s">
        <v>632</v>
      </c>
      <c r="M52" s="24" t="s">
        <v>778</v>
      </c>
      <c r="N52" s="26"/>
      <c r="O52" s="24" t="s">
        <v>12</v>
      </c>
      <c r="P52" s="27">
        <v>-46.7</v>
      </c>
      <c r="Q52" s="27">
        <f>ROUND(Q51+P52,5)</f>
        <v>-46.7</v>
      </c>
    </row>
    <row r="53" spans="1:17" x14ac:dyDescent="0.25">
      <c r="A53" s="24"/>
      <c r="B53" s="24"/>
      <c r="C53" s="24"/>
      <c r="D53" s="24"/>
      <c r="E53" s="24"/>
      <c r="F53" s="24"/>
      <c r="G53" s="24"/>
      <c r="H53" s="24" t="s">
        <v>489</v>
      </c>
      <c r="I53" s="25">
        <v>45789</v>
      </c>
      <c r="J53" s="24"/>
      <c r="K53" s="24"/>
      <c r="L53" s="24" t="s">
        <v>632</v>
      </c>
      <c r="M53" s="24" t="s">
        <v>778</v>
      </c>
      <c r="N53" s="26"/>
      <c r="O53" s="24" t="s">
        <v>12</v>
      </c>
      <c r="P53" s="27">
        <v>-2.0299999999999998</v>
      </c>
      <c r="Q53" s="27">
        <f>ROUND(Q52+P53,5)</f>
        <v>-48.73</v>
      </c>
    </row>
    <row r="54" spans="1:17" ht="15.75" thickBot="1" x14ac:dyDescent="0.3">
      <c r="A54" s="24"/>
      <c r="B54" s="24"/>
      <c r="C54" s="24"/>
      <c r="D54" s="24"/>
      <c r="E54" s="24"/>
      <c r="F54" s="24"/>
      <c r="G54" s="24"/>
      <c r="H54" s="24" t="s">
        <v>489</v>
      </c>
      <c r="I54" s="25">
        <v>45789</v>
      </c>
      <c r="J54" s="24"/>
      <c r="K54" s="24"/>
      <c r="L54" s="24" t="s">
        <v>632</v>
      </c>
      <c r="M54" s="24" t="s">
        <v>778</v>
      </c>
      <c r="N54" s="26"/>
      <c r="O54" s="24" t="s">
        <v>12</v>
      </c>
      <c r="P54" s="28">
        <v>-3.45</v>
      </c>
      <c r="Q54" s="28">
        <f>ROUND(Q53+P54,5)</f>
        <v>-52.18</v>
      </c>
    </row>
    <row r="55" spans="1:17" x14ac:dyDescent="0.25">
      <c r="A55" s="29"/>
      <c r="B55" s="29"/>
      <c r="C55" s="29" t="s">
        <v>423</v>
      </c>
      <c r="D55" s="29"/>
      <c r="E55" s="29"/>
      <c r="F55" s="29"/>
      <c r="G55" s="29"/>
      <c r="H55" s="29"/>
      <c r="I55" s="30"/>
      <c r="J55" s="29"/>
      <c r="K55" s="29"/>
      <c r="L55" s="29"/>
      <c r="M55" s="29"/>
      <c r="N55" s="29"/>
      <c r="O55" s="29"/>
      <c r="P55" s="2">
        <f>ROUND(SUM(P51:P54),5)</f>
        <v>-52.18</v>
      </c>
      <c r="Q55" s="2">
        <f>Q54</f>
        <v>-52.18</v>
      </c>
    </row>
    <row r="56" spans="1:17" x14ac:dyDescent="0.25">
      <c r="A56" s="1"/>
      <c r="B56" s="1"/>
      <c r="C56" s="1" t="s">
        <v>118</v>
      </c>
      <c r="D56" s="1"/>
      <c r="E56" s="1"/>
      <c r="F56" s="1"/>
      <c r="G56" s="1"/>
      <c r="H56" s="1"/>
      <c r="I56" s="22"/>
      <c r="J56" s="1"/>
      <c r="K56" s="1"/>
      <c r="L56" s="1"/>
      <c r="M56" s="1"/>
      <c r="N56" s="1"/>
      <c r="O56" s="1"/>
      <c r="P56" s="23"/>
      <c r="Q56" s="23"/>
    </row>
    <row r="57" spans="1:17" x14ac:dyDescent="0.25">
      <c r="A57" s="24"/>
      <c r="B57" s="24"/>
      <c r="C57" s="24"/>
      <c r="D57" s="24"/>
      <c r="E57" s="24"/>
      <c r="F57" s="24"/>
      <c r="G57" s="24"/>
      <c r="H57" s="24" t="s">
        <v>489</v>
      </c>
      <c r="I57" s="25">
        <v>45789</v>
      </c>
      <c r="J57" s="24"/>
      <c r="K57" s="24"/>
      <c r="L57" s="24" t="s">
        <v>633</v>
      </c>
      <c r="M57" s="24" t="s">
        <v>778</v>
      </c>
      <c r="N57" s="26"/>
      <c r="O57" s="24" t="s">
        <v>12</v>
      </c>
      <c r="P57" s="27">
        <v>21543.14</v>
      </c>
      <c r="Q57" s="27">
        <f>ROUND(Q56+P57,5)</f>
        <v>21543.14</v>
      </c>
    </row>
    <row r="58" spans="1:17" x14ac:dyDescent="0.25">
      <c r="A58" s="24"/>
      <c r="B58" s="24"/>
      <c r="C58" s="24"/>
      <c r="D58" s="24"/>
      <c r="E58" s="24"/>
      <c r="F58" s="24"/>
      <c r="G58" s="24"/>
      <c r="H58" s="24" t="s">
        <v>489</v>
      </c>
      <c r="I58" s="25">
        <v>45789</v>
      </c>
      <c r="J58" s="24"/>
      <c r="K58" s="24"/>
      <c r="L58" s="24" t="s">
        <v>634</v>
      </c>
      <c r="M58" s="24" t="s">
        <v>778</v>
      </c>
      <c r="N58" s="26"/>
      <c r="O58" s="24" t="s">
        <v>12</v>
      </c>
      <c r="P58" s="27">
        <v>934.65</v>
      </c>
      <c r="Q58" s="27">
        <f>ROUND(Q57+P58,5)</f>
        <v>22477.79</v>
      </c>
    </row>
    <row r="59" spans="1:17" ht="15.75" thickBot="1" x14ac:dyDescent="0.3">
      <c r="A59" s="24"/>
      <c r="B59" s="24"/>
      <c r="C59" s="24"/>
      <c r="D59" s="24"/>
      <c r="E59" s="24"/>
      <c r="F59" s="24"/>
      <c r="G59" s="24"/>
      <c r="H59" s="24" t="s">
        <v>489</v>
      </c>
      <c r="I59" s="25">
        <v>45789</v>
      </c>
      <c r="J59" s="24"/>
      <c r="K59" s="24"/>
      <c r="L59" s="24" t="s">
        <v>634</v>
      </c>
      <c r="M59" s="24" t="s">
        <v>778</v>
      </c>
      <c r="N59" s="26"/>
      <c r="O59" s="24" t="s">
        <v>12</v>
      </c>
      <c r="P59" s="27">
        <v>1595.13</v>
      </c>
      <c r="Q59" s="27">
        <f>ROUND(Q58+P59,5)</f>
        <v>24072.92</v>
      </c>
    </row>
    <row r="60" spans="1:17" ht="15.75" thickBot="1" x14ac:dyDescent="0.3">
      <c r="A60" s="29"/>
      <c r="B60" s="29"/>
      <c r="C60" s="29" t="s">
        <v>424</v>
      </c>
      <c r="D60" s="29"/>
      <c r="E60" s="29"/>
      <c r="F60" s="29"/>
      <c r="G60" s="29"/>
      <c r="H60" s="29"/>
      <c r="I60" s="30"/>
      <c r="J60" s="29"/>
      <c r="K60" s="29"/>
      <c r="L60" s="29"/>
      <c r="M60" s="29"/>
      <c r="N60" s="29"/>
      <c r="O60" s="29"/>
      <c r="P60" s="3">
        <f>ROUND(SUM(P56:P59),5)</f>
        <v>24072.92</v>
      </c>
      <c r="Q60" s="3">
        <f>Q59</f>
        <v>24072.92</v>
      </c>
    </row>
    <row r="61" spans="1:17" x14ac:dyDescent="0.25">
      <c r="A61" s="29"/>
      <c r="B61" s="29" t="s">
        <v>119</v>
      </c>
      <c r="C61" s="29"/>
      <c r="D61" s="29"/>
      <c r="E61" s="29"/>
      <c r="F61" s="29"/>
      <c r="G61" s="29"/>
      <c r="H61" s="29"/>
      <c r="I61" s="30"/>
      <c r="J61" s="29"/>
      <c r="K61" s="29"/>
      <c r="L61" s="29"/>
      <c r="M61" s="29"/>
      <c r="N61" s="29"/>
      <c r="O61" s="29"/>
      <c r="P61" s="2">
        <f>ROUND(P21+P24+P27+P30+P33+P36+P41+P44+P47+P50+P55+P60,5)</f>
        <v>465202.26</v>
      </c>
      <c r="Q61" s="2">
        <f>ROUND(Q21+Q24+Q27+Q30+Q33+Q36+Q41+Q44+Q47+Q50+Q55+Q60,5)</f>
        <v>465202.26</v>
      </c>
    </row>
    <row r="62" spans="1:17" x14ac:dyDescent="0.25">
      <c r="A62" s="1"/>
      <c r="B62" s="1" t="s">
        <v>123</v>
      </c>
      <c r="C62" s="1"/>
      <c r="D62" s="1"/>
      <c r="E62" s="1"/>
      <c r="F62" s="1"/>
      <c r="G62" s="1"/>
      <c r="H62" s="1"/>
      <c r="I62" s="22"/>
      <c r="J62" s="1"/>
      <c r="K62" s="1"/>
      <c r="L62" s="1"/>
      <c r="M62" s="1"/>
      <c r="N62" s="1"/>
      <c r="O62" s="1"/>
      <c r="P62" s="23"/>
      <c r="Q62" s="23"/>
    </row>
    <row r="63" spans="1:17" x14ac:dyDescent="0.25">
      <c r="A63" s="1"/>
      <c r="B63" s="1"/>
      <c r="C63" s="1" t="s">
        <v>124</v>
      </c>
      <c r="D63" s="1"/>
      <c r="E63" s="1"/>
      <c r="F63" s="1"/>
      <c r="G63" s="1"/>
      <c r="H63" s="1"/>
      <c r="I63" s="22"/>
      <c r="J63" s="1"/>
      <c r="K63" s="1"/>
      <c r="L63" s="1"/>
      <c r="M63" s="1"/>
      <c r="N63" s="1"/>
      <c r="O63" s="1"/>
      <c r="P63" s="23"/>
      <c r="Q63" s="23"/>
    </row>
    <row r="64" spans="1:17" x14ac:dyDescent="0.25">
      <c r="A64" s="24"/>
      <c r="B64" s="24"/>
      <c r="C64" s="24"/>
      <c r="D64" s="24"/>
      <c r="E64" s="24"/>
      <c r="F64" s="24"/>
      <c r="G64" s="24"/>
      <c r="H64" s="24" t="s">
        <v>487</v>
      </c>
      <c r="I64" s="25">
        <v>45783</v>
      </c>
      <c r="J64" s="24"/>
      <c r="K64" s="24" t="s">
        <v>554</v>
      </c>
      <c r="L64" s="24" t="s">
        <v>635</v>
      </c>
      <c r="M64" s="24" t="s">
        <v>778</v>
      </c>
      <c r="N64" s="26"/>
      <c r="O64" s="24" t="s">
        <v>42</v>
      </c>
      <c r="P64" s="27">
        <v>-2246</v>
      </c>
      <c r="Q64" s="27">
        <f t="shared" ref="Q64:Q77" si="1">ROUND(Q63+P64,5)</f>
        <v>-2246</v>
      </c>
    </row>
    <row r="65" spans="1:17" x14ac:dyDescent="0.25">
      <c r="A65" s="24"/>
      <c r="B65" s="24"/>
      <c r="C65" s="24"/>
      <c r="D65" s="24"/>
      <c r="E65" s="24"/>
      <c r="F65" s="24"/>
      <c r="G65" s="24"/>
      <c r="H65" s="24" t="s">
        <v>487</v>
      </c>
      <c r="I65" s="25">
        <v>45783</v>
      </c>
      <c r="J65" s="24"/>
      <c r="K65" s="24" t="s">
        <v>555</v>
      </c>
      <c r="L65" s="24" t="s">
        <v>636</v>
      </c>
      <c r="M65" s="24" t="s">
        <v>778</v>
      </c>
      <c r="N65" s="26"/>
      <c r="O65" s="24" t="s">
        <v>42</v>
      </c>
      <c r="P65" s="27">
        <v>-14.09</v>
      </c>
      <c r="Q65" s="27">
        <f t="shared" si="1"/>
        <v>-2260.09</v>
      </c>
    </row>
    <row r="66" spans="1:17" x14ac:dyDescent="0.25">
      <c r="A66" s="24"/>
      <c r="B66" s="24"/>
      <c r="C66" s="24"/>
      <c r="D66" s="24"/>
      <c r="E66" s="24"/>
      <c r="F66" s="24"/>
      <c r="G66" s="24"/>
      <c r="H66" s="24" t="s">
        <v>487</v>
      </c>
      <c r="I66" s="25">
        <v>45783</v>
      </c>
      <c r="J66" s="24"/>
      <c r="K66" s="24" t="s">
        <v>556</v>
      </c>
      <c r="L66" s="24" t="s">
        <v>637</v>
      </c>
      <c r="M66" s="24" t="s">
        <v>778</v>
      </c>
      <c r="N66" s="26"/>
      <c r="O66" s="24" t="s">
        <v>42</v>
      </c>
      <c r="P66" s="27">
        <v>-72.91</v>
      </c>
      <c r="Q66" s="27">
        <f t="shared" si="1"/>
        <v>-2333</v>
      </c>
    </row>
    <row r="67" spans="1:17" x14ac:dyDescent="0.25">
      <c r="A67" s="24"/>
      <c r="B67" s="24"/>
      <c r="C67" s="24"/>
      <c r="D67" s="24"/>
      <c r="E67" s="24"/>
      <c r="F67" s="24"/>
      <c r="G67" s="24"/>
      <c r="H67" s="24" t="s">
        <v>487</v>
      </c>
      <c r="I67" s="25">
        <v>45791</v>
      </c>
      <c r="J67" s="24" t="s">
        <v>495</v>
      </c>
      <c r="K67" s="24" t="s">
        <v>557</v>
      </c>
      <c r="L67" s="24" t="s">
        <v>638</v>
      </c>
      <c r="M67" s="24" t="s">
        <v>778</v>
      </c>
      <c r="N67" s="26"/>
      <c r="O67" s="24" t="s">
        <v>42</v>
      </c>
      <c r="P67" s="27">
        <v>-646.65</v>
      </c>
      <c r="Q67" s="27">
        <f t="shared" si="1"/>
        <v>-2979.65</v>
      </c>
    </row>
    <row r="68" spans="1:17" x14ac:dyDescent="0.25">
      <c r="A68" s="24"/>
      <c r="B68" s="24"/>
      <c r="C68" s="24"/>
      <c r="D68" s="24"/>
      <c r="E68" s="24"/>
      <c r="F68" s="24"/>
      <c r="G68" s="24"/>
      <c r="H68" s="24" t="s">
        <v>490</v>
      </c>
      <c r="I68" s="25">
        <v>45796</v>
      </c>
      <c r="J68" s="24" t="s">
        <v>496</v>
      </c>
      <c r="K68" s="24" t="s">
        <v>558</v>
      </c>
      <c r="L68" s="24" t="s">
        <v>639</v>
      </c>
      <c r="M68" s="24" t="s">
        <v>778</v>
      </c>
      <c r="N68" s="26"/>
      <c r="O68" s="24" t="s">
        <v>39</v>
      </c>
      <c r="P68" s="27">
        <v>-2407.5700000000002</v>
      </c>
      <c r="Q68" s="27">
        <f t="shared" si="1"/>
        <v>-5387.22</v>
      </c>
    </row>
    <row r="69" spans="1:17" x14ac:dyDescent="0.25">
      <c r="A69" s="24"/>
      <c r="B69" s="24"/>
      <c r="C69" s="24"/>
      <c r="D69" s="24"/>
      <c r="E69" s="24"/>
      <c r="F69" s="24"/>
      <c r="G69" s="24"/>
      <c r="H69" s="24" t="s">
        <v>487</v>
      </c>
      <c r="I69" s="25">
        <v>45798</v>
      </c>
      <c r="J69" s="24" t="s">
        <v>497</v>
      </c>
      <c r="K69" s="24" t="s">
        <v>559</v>
      </c>
      <c r="L69" s="24" t="s">
        <v>640</v>
      </c>
      <c r="M69" s="24" t="s">
        <v>778</v>
      </c>
      <c r="N69" s="26"/>
      <c r="O69" s="24" t="s">
        <v>42</v>
      </c>
      <c r="P69" s="27">
        <v>-15.99</v>
      </c>
      <c r="Q69" s="27">
        <f t="shared" si="1"/>
        <v>-5403.21</v>
      </c>
    </row>
    <row r="70" spans="1:17" x14ac:dyDescent="0.25">
      <c r="A70" s="24"/>
      <c r="B70" s="24"/>
      <c r="C70" s="24"/>
      <c r="D70" s="24"/>
      <c r="E70" s="24"/>
      <c r="F70" s="24"/>
      <c r="G70" s="24"/>
      <c r="H70" s="24" t="s">
        <v>487</v>
      </c>
      <c r="I70" s="25">
        <v>45798</v>
      </c>
      <c r="J70" s="24" t="s">
        <v>497</v>
      </c>
      <c r="K70" s="24" t="s">
        <v>559</v>
      </c>
      <c r="L70" s="24" t="s">
        <v>641</v>
      </c>
      <c r="M70" s="24" t="s">
        <v>778</v>
      </c>
      <c r="N70" s="26"/>
      <c r="O70" s="24" t="s">
        <v>42</v>
      </c>
      <c r="P70" s="27">
        <v>-164.99</v>
      </c>
      <c r="Q70" s="27">
        <f t="shared" si="1"/>
        <v>-5568.2</v>
      </c>
    </row>
    <row r="71" spans="1:17" x14ac:dyDescent="0.25">
      <c r="A71" s="24"/>
      <c r="B71" s="24"/>
      <c r="C71" s="24"/>
      <c r="D71" s="24"/>
      <c r="E71" s="24"/>
      <c r="F71" s="24"/>
      <c r="G71" s="24"/>
      <c r="H71" s="24" t="s">
        <v>491</v>
      </c>
      <c r="I71" s="25">
        <v>45798</v>
      </c>
      <c r="J71" s="24" t="s">
        <v>498</v>
      </c>
      <c r="K71" s="24" t="s">
        <v>560</v>
      </c>
      <c r="L71" s="24" t="s">
        <v>642</v>
      </c>
      <c r="M71" s="24" t="s">
        <v>778</v>
      </c>
      <c r="N71" s="26"/>
      <c r="O71" s="24" t="s">
        <v>42</v>
      </c>
      <c r="P71" s="27">
        <v>506.81</v>
      </c>
      <c r="Q71" s="27">
        <f t="shared" si="1"/>
        <v>-5061.3900000000003</v>
      </c>
    </row>
    <row r="72" spans="1:17" x14ac:dyDescent="0.25">
      <c r="A72" s="24"/>
      <c r="B72" s="24"/>
      <c r="C72" s="24"/>
      <c r="D72" s="24"/>
      <c r="E72" s="24"/>
      <c r="F72" s="24"/>
      <c r="G72" s="24"/>
      <c r="H72" s="24" t="s">
        <v>487</v>
      </c>
      <c r="I72" s="25">
        <v>45799</v>
      </c>
      <c r="J72" s="24" t="s">
        <v>499</v>
      </c>
      <c r="K72" s="24" t="s">
        <v>559</v>
      </c>
      <c r="L72" s="24" t="s">
        <v>643</v>
      </c>
      <c r="M72" s="24" t="s">
        <v>778</v>
      </c>
      <c r="N72" s="26"/>
      <c r="O72" s="24" t="s">
        <v>42</v>
      </c>
      <c r="P72" s="27">
        <v>-223.96</v>
      </c>
      <c r="Q72" s="27">
        <f t="shared" si="1"/>
        <v>-5285.35</v>
      </c>
    </row>
    <row r="73" spans="1:17" x14ac:dyDescent="0.25">
      <c r="A73" s="24"/>
      <c r="B73" s="24"/>
      <c r="C73" s="24"/>
      <c r="D73" s="24"/>
      <c r="E73" s="24"/>
      <c r="F73" s="24"/>
      <c r="G73" s="24"/>
      <c r="H73" s="24" t="s">
        <v>487</v>
      </c>
      <c r="I73" s="25">
        <v>45804</v>
      </c>
      <c r="J73" s="24" t="s">
        <v>500</v>
      </c>
      <c r="K73" s="24" t="s">
        <v>561</v>
      </c>
      <c r="L73" s="24" t="s">
        <v>644</v>
      </c>
      <c r="M73" s="24" t="s">
        <v>778</v>
      </c>
      <c r="N73" s="26"/>
      <c r="O73" s="24" t="s">
        <v>42</v>
      </c>
      <c r="P73" s="27">
        <v>-680</v>
      </c>
      <c r="Q73" s="27">
        <f t="shared" si="1"/>
        <v>-5965.35</v>
      </c>
    </row>
    <row r="74" spans="1:17" x14ac:dyDescent="0.25">
      <c r="A74" s="24"/>
      <c r="B74" s="24"/>
      <c r="C74" s="24"/>
      <c r="D74" s="24"/>
      <c r="E74" s="24"/>
      <c r="F74" s="24"/>
      <c r="G74" s="24"/>
      <c r="H74" s="24" t="s">
        <v>487</v>
      </c>
      <c r="I74" s="25">
        <v>45804</v>
      </c>
      <c r="J74" s="24" t="s">
        <v>501</v>
      </c>
      <c r="K74" s="24" t="s">
        <v>562</v>
      </c>
      <c r="L74" s="24" t="s">
        <v>645</v>
      </c>
      <c r="M74" s="24" t="s">
        <v>778</v>
      </c>
      <c r="N74" s="26"/>
      <c r="O74" s="24" t="s">
        <v>42</v>
      </c>
      <c r="P74" s="27">
        <v>-145.41999999999999</v>
      </c>
      <c r="Q74" s="27">
        <f t="shared" si="1"/>
        <v>-6110.77</v>
      </c>
    </row>
    <row r="75" spans="1:17" x14ac:dyDescent="0.25">
      <c r="A75" s="24"/>
      <c r="B75" s="24"/>
      <c r="C75" s="24"/>
      <c r="D75" s="24"/>
      <c r="E75" s="24"/>
      <c r="F75" s="24"/>
      <c r="G75" s="24"/>
      <c r="H75" s="24" t="s">
        <v>490</v>
      </c>
      <c r="I75" s="25">
        <v>45805</v>
      </c>
      <c r="J75" s="24" t="s">
        <v>502</v>
      </c>
      <c r="K75" s="24" t="s">
        <v>563</v>
      </c>
      <c r="L75" s="24" t="s">
        <v>646</v>
      </c>
      <c r="M75" s="24" t="s">
        <v>778</v>
      </c>
      <c r="N75" s="26"/>
      <c r="O75" s="24" t="s">
        <v>39</v>
      </c>
      <c r="P75" s="27">
        <v>-79</v>
      </c>
      <c r="Q75" s="27">
        <f t="shared" si="1"/>
        <v>-6189.77</v>
      </c>
    </row>
    <row r="76" spans="1:17" x14ac:dyDescent="0.25">
      <c r="A76" s="24"/>
      <c r="B76" s="24"/>
      <c r="C76" s="24"/>
      <c r="D76" s="24"/>
      <c r="E76" s="24"/>
      <c r="F76" s="24"/>
      <c r="G76" s="24"/>
      <c r="H76" s="24" t="s">
        <v>487</v>
      </c>
      <c r="I76" s="25">
        <v>45806</v>
      </c>
      <c r="J76" s="24" t="s">
        <v>503</v>
      </c>
      <c r="K76" s="24" t="s">
        <v>564</v>
      </c>
      <c r="L76" s="24" t="s">
        <v>647</v>
      </c>
      <c r="M76" s="24" t="s">
        <v>778</v>
      </c>
      <c r="N76" s="26"/>
      <c r="O76" s="24" t="s">
        <v>42</v>
      </c>
      <c r="P76" s="27">
        <v>-34.68</v>
      </c>
      <c r="Q76" s="27">
        <f t="shared" si="1"/>
        <v>-6224.45</v>
      </c>
    </row>
    <row r="77" spans="1:17" ht="15.75" thickBot="1" x14ac:dyDescent="0.3">
      <c r="A77" s="24"/>
      <c r="B77" s="24"/>
      <c r="C77" s="24"/>
      <c r="D77" s="24"/>
      <c r="E77" s="24"/>
      <c r="F77" s="24"/>
      <c r="G77" s="24"/>
      <c r="H77" s="24" t="s">
        <v>487</v>
      </c>
      <c r="I77" s="25">
        <v>45808</v>
      </c>
      <c r="J77" s="24" t="s">
        <v>504</v>
      </c>
      <c r="K77" s="24" t="s">
        <v>551</v>
      </c>
      <c r="L77" s="24" t="s">
        <v>648</v>
      </c>
      <c r="M77" s="24" t="s">
        <v>778</v>
      </c>
      <c r="N77" s="26"/>
      <c r="O77" s="24" t="s">
        <v>42</v>
      </c>
      <c r="P77" s="28">
        <v>-32.36</v>
      </c>
      <c r="Q77" s="28">
        <f t="shared" si="1"/>
        <v>-6256.81</v>
      </c>
    </row>
    <row r="78" spans="1:17" x14ac:dyDescent="0.25">
      <c r="A78" s="29"/>
      <c r="B78" s="29"/>
      <c r="C78" s="29" t="s">
        <v>425</v>
      </c>
      <c r="D78" s="29"/>
      <c r="E78" s="29"/>
      <c r="F78" s="29"/>
      <c r="G78" s="29"/>
      <c r="H78" s="29"/>
      <c r="I78" s="30"/>
      <c r="J78" s="29"/>
      <c r="K78" s="29"/>
      <c r="L78" s="29"/>
      <c r="M78" s="29"/>
      <c r="N78" s="29"/>
      <c r="O78" s="29"/>
      <c r="P78" s="2">
        <f>ROUND(SUM(P63:P77),5)</f>
        <v>-6256.81</v>
      </c>
      <c r="Q78" s="2">
        <f>Q77</f>
        <v>-6256.81</v>
      </c>
    </row>
    <row r="79" spans="1:17" x14ac:dyDescent="0.25">
      <c r="A79" s="1"/>
      <c r="B79" s="1"/>
      <c r="C79" s="1" t="s">
        <v>127</v>
      </c>
      <c r="D79" s="1"/>
      <c r="E79" s="1"/>
      <c r="F79" s="1"/>
      <c r="G79" s="1"/>
      <c r="H79" s="1"/>
      <c r="I79" s="22"/>
      <c r="J79" s="1"/>
      <c r="K79" s="1"/>
      <c r="L79" s="1"/>
      <c r="M79" s="1"/>
      <c r="N79" s="1"/>
      <c r="O79" s="1"/>
      <c r="P79" s="23"/>
      <c r="Q79" s="23"/>
    </row>
    <row r="80" spans="1:17" x14ac:dyDescent="0.25">
      <c r="A80" s="24"/>
      <c r="B80" s="24"/>
      <c r="C80" s="24"/>
      <c r="D80" s="24"/>
      <c r="E80" s="24"/>
      <c r="F80" s="24"/>
      <c r="G80" s="24"/>
      <c r="H80" s="24" t="s">
        <v>490</v>
      </c>
      <c r="I80" s="25">
        <v>45779</v>
      </c>
      <c r="J80" s="24" t="s">
        <v>505</v>
      </c>
      <c r="K80" s="24" t="s">
        <v>565</v>
      </c>
      <c r="L80" s="24" t="s">
        <v>649</v>
      </c>
      <c r="M80" s="24" t="s">
        <v>778</v>
      </c>
      <c r="N80" s="26"/>
      <c r="O80" s="24" t="s">
        <v>39</v>
      </c>
      <c r="P80" s="27">
        <v>-2320</v>
      </c>
      <c r="Q80" s="27">
        <f>ROUND(Q79+P80,5)</f>
        <v>-2320</v>
      </c>
    </row>
    <row r="81" spans="1:17" ht="15.75" thickBot="1" x14ac:dyDescent="0.3">
      <c r="A81" s="24"/>
      <c r="B81" s="24"/>
      <c r="C81" s="24"/>
      <c r="D81" s="24"/>
      <c r="E81" s="24"/>
      <c r="F81" s="24"/>
      <c r="G81" s="24"/>
      <c r="H81" s="24" t="s">
        <v>490</v>
      </c>
      <c r="I81" s="25">
        <v>45779</v>
      </c>
      <c r="J81" s="24" t="s">
        <v>505</v>
      </c>
      <c r="K81" s="24" t="s">
        <v>565</v>
      </c>
      <c r="L81" s="24" t="s">
        <v>650</v>
      </c>
      <c r="M81" s="24" t="s">
        <v>778</v>
      </c>
      <c r="N81" s="26"/>
      <c r="O81" s="24" t="s">
        <v>39</v>
      </c>
      <c r="P81" s="28">
        <v>-171.97</v>
      </c>
      <c r="Q81" s="28">
        <f>ROUND(Q80+P81,5)</f>
        <v>-2491.9699999999998</v>
      </c>
    </row>
    <row r="82" spans="1:17" x14ac:dyDescent="0.25">
      <c r="A82" s="29"/>
      <c r="B82" s="29"/>
      <c r="C82" s="29" t="s">
        <v>426</v>
      </c>
      <c r="D82" s="29"/>
      <c r="E82" s="29"/>
      <c r="F82" s="29"/>
      <c r="G82" s="29"/>
      <c r="H82" s="29"/>
      <c r="I82" s="30"/>
      <c r="J82" s="29"/>
      <c r="K82" s="29"/>
      <c r="L82" s="29"/>
      <c r="M82" s="29"/>
      <c r="N82" s="29"/>
      <c r="O82" s="29"/>
      <c r="P82" s="2">
        <f>ROUND(SUM(P79:P81),5)</f>
        <v>-2491.9699999999998</v>
      </c>
      <c r="Q82" s="2">
        <f>Q81</f>
        <v>-2491.9699999999998</v>
      </c>
    </row>
    <row r="83" spans="1:17" x14ac:dyDescent="0.25">
      <c r="A83" s="1"/>
      <c r="B83" s="1"/>
      <c r="C83" s="1" t="s">
        <v>128</v>
      </c>
      <c r="D83" s="1"/>
      <c r="E83" s="1"/>
      <c r="F83" s="1"/>
      <c r="G83" s="1"/>
      <c r="H83" s="1"/>
      <c r="I83" s="22"/>
      <c r="J83" s="1"/>
      <c r="K83" s="1"/>
      <c r="L83" s="1"/>
      <c r="M83" s="1"/>
      <c r="N83" s="1"/>
      <c r="O83" s="1"/>
      <c r="P83" s="23"/>
      <c r="Q83" s="23"/>
    </row>
    <row r="84" spans="1:17" x14ac:dyDescent="0.25">
      <c r="A84" s="24"/>
      <c r="B84" s="24"/>
      <c r="C84" s="24"/>
      <c r="D84" s="24"/>
      <c r="E84" s="24"/>
      <c r="F84" s="24"/>
      <c r="G84" s="24"/>
      <c r="H84" s="24" t="s">
        <v>487</v>
      </c>
      <c r="I84" s="25">
        <v>45779</v>
      </c>
      <c r="J84" s="24" t="s">
        <v>493</v>
      </c>
      <c r="K84" s="24" t="s">
        <v>551</v>
      </c>
      <c r="L84" s="24" t="s">
        <v>651</v>
      </c>
      <c r="M84" s="24" t="s">
        <v>778</v>
      </c>
      <c r="N84" s="26"/>
      <c r="O84" s="24" t="s">
        <v>42</v>
      </c>
      <c r="P84" s="27">
        <v>-128.08000000000001</v>
      </c>
      <c r="Q84" s="27">
        <f t="shared" ref="Q84:Q102" si="2">ROUND(Q83+P84,5)</f>
        <v>-128.08000000000001</v>
      </c>
    </row>
    <row r="85" spans="1:17" x14ac:dyDescent="0.25">
      <c r="A85" s="24"/>
      <c r="B85" s="24"/>
      <c r="C85" s="24"/>
      <c r="D85" s="24"/>
      <c r="E85" s="24"/>
      <c r="F85" s="24"/>
      <c r="G85" s="24"/>
      <c r="H85" s="24" t="s">
        <v>490</v>
      </c>
      <c r="I85" s="25">
        <v>45779</v>
      </c>
      <c r="J85" s="24" t="s">
        <v>506</v>
      </c>
      <c r="K85" s="24" t="s">
        <v>563</v>
      </c>
      <c r="L85" s="24" t="s">
        <v>652</v>
      </c>
      <c r="M85" s="24" t="s">
        <v>778</v>
      </c>
      <c r="N85" s="26"/>
      <c r="O85" s="24" t="s">
        <v>39</v>
      </c>
      <c r="P85" s="27">
        <v>-147</v>
      </c>
      <c r="Q85" s="27">
        <f t="shared" si="2"/>
        <v>-275.08</v>
      </c>
    </row>
    <row r="86" spans="1:17" x14ac:dyDescent="0.25">
      <c r="A86" s="24"/>
      <c r="B86" s="24"/>
      <c r="C86" s="24"/>
      <c r="D86" s="24"/>
      <c r="E86" s="24"/>
      <c r="F86" s="24"/>
      <c r="G86" s="24"/>
      <c r="H86" s="24" t="s">
        <v>490</v>
      </c>
      <c r="I86" s="25">
        <v>45786</v>
      </c>
      <c r="J86" s="24" t="s">
        <v>507</v>
      </c>
      <c r="K86" s="24" t="s">
        <v>566</v>
      </c>
      <c r="L86" s="24" t="s">
        <v>653</v>
      </c>
      <c r="M86" s="24" t="s">
        <v>778</v>
      </c>
      <c r="N86" s="26"/>
      <c r="O86" s="24" t="s">
        <v>39</v>
      </c>
      <c r="P86" s="27">
        <v>-24.89</v>
      </c>
      <c r="Q86" s="27">
        <f t="shared" si="2"/>
        <v>-299.97000000000003</v>
      </c>
    </row>
    <row r="87" spans="1:17" x14ac:dyDescent="0.25">
      <c r="A87" s="24"/>
      <c r="B87" s="24"/>
      <c r="C87" s="24"/>
      <c r="D87" s="24"/>
      <c r="E87" s="24"/>
      <c r="F87" s="24"/>
      <c r="G87" s="24"/>
      <c r="H87" s="24" t="s">
        <v>490</v>
      </c>
      <c r="I87" s="25">
        <v>45786</v>
      </c>
      <c r="J87" s="24" t="s">
        <v>507</v>
      </c>
      <c r="K87" s="24" t="s">
        <v>566</v>
      </c>
      <c r="L87" s="24" t="s">
        <v>654</v>
      </c>
      <c r="M87" s="24" t="s">
        <v>778</v>
      </c>
      <c r="N87" s="26"/>
      <c r="O87" s="24" t="s">
        <v>39</v>
      </c>
      <c r="P87" s="27">
        <v>-338</v>
      </c>
      <c r="Q87" s="27">
        <f t="shared" si="2"/>
        <v>-637.97</v>
      </c>
    </row>
    <row r="88" spans="1:17" x14ac:dyDescent="0.25">
      <c r="A88" s="24"/>
      <c r="B88" s="24"/>
      <c r="C88" s="24"/>
      <c r="D88" s="24"/>
      <c r="E88" s="24"/>
      <c r="F88" s="24"/>
      <c r="G88" s="24"/>
      <c r="H88" s="24" t="s">
        <v>490</v>
      </c>
      <c r="I88" s="25">
        <v>45786</v>
      </c>
      <c r="J88" s="24" t="s">
        <v>507</v>
      </c>
      <c r="K88" s="24" t="s">
        <v>566</v>
      </c>
      <c r="L88" s="24" t="s">
        <v>655</v>
      </c>
      <c r="M88" s="24" t="s">
        <v>778</v>
      </c>
      <c r="N88" s="26"/>
      <c r="O88" s="24" t="s">
        <v>39</v>
      </c>
      <c r="P88" s="27">
        <v>-128</v>
      </c>
      <c r="Q88" s="27">
        <f t="shared" si="2"/>
        <v>-765.97</v>
      </c>
    </row>
    <row r="89" spans="1:17" x14ac:dyDescent="0.25">
      <c r="A89" s="24"/>
      <c r="B89" s="24"/>
      <c r="C89" s="24"/>
      <c r="D89" s="24"/>
      <c r="E89" s="24"/>
      <c r="F89" s="24"/>
      <c r="G89" s="24"/>
      <c r="H89" s="24" t="s">
        <v>487</v>
      </c>
      <c r="I89" s="25">
        <v>45789</v>
      </c>
      <c r="J89" s="24"/>
      <c r="K89" s="24" t="s">
        <v>567</v>
      </c>
      <c r="L89" s="24" t="s">
        <v>656</v>
      </c>
      <c r="M89" s="24" t="s">
        <v>778</v>
      </c>
      <c r="N89" s="26"/>
      <c r="O89" s="24" t="s">
        <v>42</v>
      </c>
      <c r="P89" s="27">
        <v>-294.08999999999997</v>
      </c>
      <c r="Q89" s="27">
        <f t="shared" si="2"/>
        <v>-1060.06</v>
      </c>
    </row>
    <row r="90" spans="1:17" x14ac:dyDescent="0.25">
      <c r="A90" s="24"/>
      <c r="B90" s="24"/>
      <c r="C90" s="24"/>
      <c r="D90" s="24"/>
      <c r="E90" s="24"/>
      <c r="F90" s="24"/>
      <c r="G90" s="24"/>
      <c r="H90" s="24" t="s">
        <v>487</v>
      </c>
      <c r="I90" s="25">
        <v>45789</v>
      </c>
      <c r="J90" s="24"/>
      <c r="K90" s="24" t="s">
        <v>568</v>
      </c>
      <c r="L90" s="24" t="s">
        <v>657</v>
      </c>
      <c r="M90" s="24" t="s">
        <v>778</v>
      </c>
      <c r="N90" s="26"/>
      <c r="O90" s="24" t="s">
        <v>42</v>
      </c>
      <c r="P90" s="27">
        <v>-385.89</v>
      </c>
      <c r="Q90" s="27">
        <f t="shared" si="2"/>
        <v>-1445.95</v>
      </c>
    </row>
    <row r="91" spans="1:17" x14ac:dyDescent="0.25">
      <c r="A91" s="24"/>
      <c r="B91" s="24"/>
      <c r="C91" s="24"/>
      <c r="D91" s="24"/>
      <c r="E91" s="24"/>
      <c r="F91" s="24"/>
      <c r="G91" s="24"/>
      <c r="H91" s="24" t="s">
        <v>487</v>
      </c>
      <c r="I91" s="25">
        <v>45789</v>
      </c>
      <c r="J91" s="24"/>
      <c r="K91" s="24" t="s">
        <v>551</v>
      </c>
      <c r="L91" s="24" t="s">
        <v>658</v>
      </c>
      <c r="M91" s="24" t="s">
        <v>778</v>
      </c>
      <c r="N91" s="26"/>
      <c r="O91" s="24" t="s">
        <v>42</v>
      </c>
      <c r="P91" s="27">
        <v>-2.96</v>
      </c>
      <c r="Q91" s="27">
        <f t="shared" si="2"/>
        <v>-1448.91</v>
      </c>
    </row>
    <row r="92" spans="1:17" x14ac:dyDescent="0.25">
      <c r="A92" s="24"/>
      <c r="B92" s="24"/>
      <c r="C92" s="24"/>
      <c r="D92" s="24"/>
      <c r="E92" s="24"/>
      <c r="F92" s="24"/>
      <c r="G92" s="24"/>
      <c r="H92" s="24" t="s">
        <v>487</v>
      </c>
      <c r="I92" s="25">
        <v>45789</v>
      </c>
      <c r="J92" s="24"/>
      <c r="K92" s="24" t="s">
        <v>551</v>
      </c>
      <c r="L92" s="24" t="s">
        <v>659</v>
      </c>
      <c r="M92" s="24" t="s">
        <v>778</v>
      </c>
      <c r="N92" s="26"/>
      <c r="O92" s="24" t="s">
        <v>42</v>
      </c>
      <c r="P92" s="27">
        <v>-33.880000000000003</v>
      </c>
      <c r="Q92" s="27">
        <f t="shared" si="2"/>
        <v>-1482.79</v>
      </c>
    </row>
    <row r="93" spans="1:17" x14ac:dyDescent="0.25">
      <c r="A93" s="24"/>
      <c r="B93" s="24"/>
      <c r="C93" s="24"/>
      <c r="D93" s="24"/>
      <c r="E93" s="24"/>
      <c r="F93" s="24"/>
      <c r="G93" s="24"/>
      <c r="H93" s="24" t="s">
        <v>487</v>
      </c>
      <c r="I93" s="25">
        <v>45789</v>
      </c>
      <c r="J93" s="24"/>
      <c r="K93" s="24" t="s">
        <v>551</v>
      </c>
      <c r="L93" s="24" t="s">
        <v>660</v>
      </c>
      <c r="M93" s="24" t="s">
        <v>778</v>
      </c>
      <c r="N93" s="26"/>
      <c r="O93" s="24" t="s">
        <v>42</v>
      </c>
      <c r="P93" s="27">
        <v>-24.32</v>
      </c>
      <c r="Q93" s="27">
        <f t="shared" si="2"/>
        <v>-1507.11</v>
      </c>
    </row>
    <row r="94" spans="1:17" x14ac:dyDescent="0.25">
      <c r="A94" s="24"/>
      <c r="B94" s="24"/>
      <c r="C94" s="24"/>
      <c r="D94" s="24"/>
      <c r="E94" s="24"/>
      <c r="F94" s="24"/>
      <c r="G94" s="24"/>
      <c r="H94" s="24" t="s">
        <v>487</v>
      </c>
      <c r="I94" s="25">
        <v>45789</v>
      </c>
      <c r="J94" s="24"/>
      <c r="K94" s="24" t="s">
        <v>551</v>
      </c>
      <c r="L94" s="24" t="s">
        <v>661</v>
      </c>
      <c r="M94" s="24" t="s">
        <v>778</v>
      </c>
      <c r="N94" s="26"/>
      <c r="O94" s="24" t="s">
        <v>42</v>
      </c>
      <c r="P94" s="27">
        <v>-27.12</v>
      </c>
      <c r="Q94" s="27">
        <f t="shared" si="2"/>
        <v>-1534.23</v>
      </c>
    </row>
    <row r="95" spans="1:17" x14ac:dyDescent="0.25">
      <c r="A95" s="24"/>
      <c r="B95" s="24"/>
      <c r="C95" s="24"/>
      <c r="D95" s="24"/>
      <c r="E95" s="24"/>
      <c r="F95" s="24"/>
      <c r="G95" s="24"/>
      <c r="H95" s="24" t="s">
        <v>487</v>
      </c>
      <c r="I95" s="25">
        <v>45789</v>
      </c>
      <c r="J95" s="24"/>
      <c r="K95" s="24" t="s">
        <v>551</v>
      </c>
      <c r="L95" s="24" t="s">
        <v>662</v>
      </c>
      <c r="M95" s="24" t="s">
        <v>778</v>
      </c>
      <c r="N95" s="26"/>
      <c r="O95" s="24" t="s">
        <v>42</v>
      </c>
      <c r="P95" s="27">
        <v>-10.74</v>
      </c>
      <c r="Q95" s="27">
        <f t="shared" si="2"/>
        <v>-1544.97</v>
      </c>
    </row>
    <row r="96" spans="1:17" x14ac:dyDescent="0.25">
      <c r="A96" s="24"/>
      <c r="B96" s="24"/>
      <c r="C96" s="24"/>
      <c r="D96" s="24"/>
      <c r="E96" s="24"/>
      <c r="F96" s="24"/>
      <c r="G96" s="24"/>
      <c r="H96" s="24" t="s">
        <v>487</v>
      </c>
      <c r="I96" s="25">
        <v>45789</v>
      </c>
      <c r="J96" s="24"/>
      <c r="K96" s="24" t="s">
        <v>551</v>
      </c>
      <c r="L96" s="24" t="s">
        <v>660</v>
      </c>
      <c r="M96" s="24" t="s">
        <v>778</v>
      </c>
      <c r="N96" s="26"/>
      <c r="O96" s="24" t="s">
        <v>42</v>
      </c>
      <c r="P96" s="27">
        <v>-2.65</v>
      </c>
      <c r="Q96" s="27">
        <f t="shared" si="2"/>
        <v>-1547.62</v>
      </c>
    </row>
    <row r="97" spans="1:17" x14ac:dyDescent="0.25">
      <c r="A97" s="24"/>
      <c r="B97" s="24"/>
      <c r="C97" s="24"/>
      <c r="D97" s="24"/>
      <c r="E97" s="24"/>
      <c r="F97" s="24"/>
      <c r="G97" s="24"/>
      <c r="H97" s="24" t="s">
        <v>487</v>
      </c>
      <c r="I97" s="25">
        <v>45789</v>
      </c>
      <c r="J97" s="24"/>
      <c r="K97" s="24" t="s">
        <v>569</v>
      </c>
      <c r="L97" s="24" t="s">
        <v>663</v>
      </c>
      <c r="M97" s="24" t="s">
        <v>778</v>
      </c>
      <c r="N97" s="26"/>
      <c r="O97" s="24" t="s">
        <v>42</v>
      </c>
      <c r="P97" s="27">
        <v>-935.5</v>
      </c>
      <c r="Q97" s="27">
        <f t="shared" si="2"/>
        <v>-2483.12</v>
      </c>
    </row>
    <row r="98" spans="1:17" x14ac:dyDescent="0.25">
      <c r="A98" s="24"/>
      <c r="B98" s="24"/>
      <c r="C98" s="24"/>
      <c r="D98" s="24"/>
      <c r="E98" s="24"/>
      <c r="F98" s="24"/>
      <c r="G98" s="24"/>
      <c r="H98" s="24" t="s">
        <v>487</v>
      </c>
      <c r="I98" s="25">
        <v>45789</v>
      </c>
      <c r="J98" s="24" t="s">
        <v>508</v>
      </c>
      <c r="K98" s="24" t="s">
        <v>570</v>
      </c>
      <c r="L98" s="24" t="s">
        <v>664</v>
      </c>
      <c r="M98" s="24" t="s">
        <v>778</v>
      </c>
      <c r="N98" s="26"/>
      <c r="O98" s="24" t="s">
        <v>42</v>
      </c>
      <c r="P98" s="27">
        <v>-627</v>
      </c>
      <c r="Q98" s="27">
        <f t="shared" si="2"/>
        <v>-3110.12</v>
      </c>
    </row>
    <row r="99" spans="1:17" x14ac:dyDescent="0.25">
      <c r="A99" s="24"/>
      <c r="B99" s="24"/>
      <c r="C99" s="24"/>
      <c r="D99" s="24"/>
      <c r="E99" s="24"/>
      <c r="F99" s="24"/>
      <c r="G99" s="24"/>
      <c r="H99" s="24" t="s">
        <v>487</v>
      </c>
      <c r="I99" s="25">
        <v>45791</v>
      </c>
      <c r="J99" s="24" t="s">
        <v>509</v>
      </c>
      <c r="K99" s="24" t="s">
        <v>571</v>
      </c>
      <c r="L99" s="24" t="s">
        <v>665</v>
      </c>
      <c r="M99" s="24" t="s">
        <v>778</v>
      </c>
      <c r="N99" s="26"/>
      <c r="O99" s="24" t="s">
        <v>42</v>
      </c>
      <c r="P99" s="27">
        <v>-169.9</v>
      </c>
      <c r="Q99" s="27">
        <f t="shared" si="2"/>
        <v>-3280.02</v>
      </c>
    </row>
    <row r="100" spans="1:17" x14ac:dyDescent="0.25">
      <c r="A100" s="24"/>
      <c r="B100" s="24"/>
      <c r="C100" s="24"/>
      <c r="D100" s="24"/>
      <c r="E100" s="24"/>
      <c r="F100" s="24"/>
      <c r="G100" s="24"/>
      <c r="H100" s="24" t="s">
        <v>487</v>
      </c>
      <c r="I100" s="25">
        <v>45796</v>
      </c>
      <c r="J100" s="24" t="s">
        <v>510</v>
      </c>
      <c r="K100" s="24" t="s">
        <v>572</v>
      </c>
      <c r="L100" s="24" t="s">
        <v>666</v>
      </c>
      <c r="M100" s="24" t="s">
        <v>778</v>
      </c>
      <c r="N100" s="26"/>
      <c r="O100" s="24" t="s">
        <v>42</v>
      </c>
      <c r="P100" s="27">
        <v>-319.98</v>
      </c>
      <c r="Q100" s="27">
        <f t="shared" si="2"/>
        <v>-3600</v>
      </c>
    </row>
    <row r="101" spans="1:17" x14ac:dyDescent="0.25">
      <c r="A101" s="24"/>
      <c r="B101" s="24"/>
      <c r="C101" s="24"/>
      <c r="D101" s="24"/>
      <c r="E101" s="24"/>
      <c r="F101" s="24"/>
      <c r="G101" s="24"/>
      <c r="H101" s="24" t="s">
        <v>490</v>
      </c>
      <c r="I101" s="25">
        <v>45796</v>
      </c>
      <c r="J101" s="24" t="s">
        <v>496</v>
      </c>
      <c r="K101" s="24" t="s">
        <v>558</v>
      </c>
      <c r="L101" s="24" t="s">
        <v>639</v>
      </c>
      <c r="M101" s="24" t="s">
        <v>778</v>
      </c>
      <c r="N101" s="26"/>
      <c r="O101" s="24" t="s">
        <v>39</v>
      </c>
      <c r="P101" s="27">
        <v>-2407.56</v>
      </c>
      <c r="Q101" s="27">
        <f t="shared" si="2"/>
        <v>-6007.56</v>
      </c>
    </row>
    <row r="102" spans="1:17" ht="15.75" thickBot="1" x14ac:dyDescent="0.3">
      <c r="A102" s="24"/>
      <c r="B102" s="24"/>
      <c r="C102" s="24"/>
      <c r="D102" s="24"/>
      <c r="E102" s="24"/>
      <c r="F102" s="24"/>
      <c r="G102" s="24"/>
      <c r="H102" s="24" t="s">
        <v>487</v>
      </c>
      <c r="I102" s="25">
        <v>45808</v>
      </c>
      <c r="J102" s="24" t="s">
        <v>504</v>
      </c>
      <c r="K102" s="24" t="s">
        <v>551</v>
      </c>
      <c r="L102" s="24" t="s">
        <v>667</v>
      </c>
      <c r="M102" s="24" t="s">
        <v>778</v>
      </c>
      <c r="N102" s="26"/>
      <c r="O102" s="24" t="s">
        <v>42</v>
      </c>
      <c r="P102" s="28">
        <v>-677.61</v>
      </c>
      <c r="Q102" s="28">
        <f t="shared" si="2"/>
        <v>-6685.17</v>
      </c>
    </row>
    <row r="103" spans="1:17" x14ac:dyDescent="0.25">
      <c r="A103" s="29"/>
      <c r="B103" s="29"/>
      <c r="C103" s="29" t="s">
        <v>427</v>
      </c>
      <c r="D103" s="29"/>
      <c r="E103" s="29"/>
      <c r="F103" s="29"/>
      <c r="G103" s="29"/>
      <c r="H103" s="29"/>
      <c r="I103" s="30"/>
      <c r="J103" s="29"/>
      <c r="K103" s="29"/>
      <c r="L103" s="29"/>
      <c r="M103" s="29"/>
      <c r="N103" s="29"/>
      <c r="O103" s="29"/>
      <c r="P103" s="2">
        <f>ROUND(SUM(P83:P102),5)</f>
        <v>-6685.17</v>
      </c>
      <c r="Q103" s="2">
        <f>Q102</f>
        <v>-6685.17</v>
      </c>
    </row>
    <row r="104" spans="1:17" x14ac:dyDescent="0.25">
      <c r="A104" s="1"/>
      <c r="B104" s="1"/>
      <c r="C104" s="1" t="s">
        <v>130</v>
      </c>
      <c r="D104" s="1"/>
      <c r="E104" s="1"/>
      <c r="F104" s="1"/>
      <c r="G104" s="1"/>
      <c r="H104" s="1"/>
      <c r="I104" s="22"/>
      <c r="J104" s="1"/>
      <c r="K104" s="1"/>
      <c r="L104" s="1"/>
      <c r="M104" s="1"/>
      <c r="N104" s="1"/>
      <c r="O104" s="1"/>
      <c r="P104" s="23"/>
      <c r="Q104" s="23"/>
    </row>
    <row r="105" spans="1:17" x14ac:dyDescent="0.25">
      <c r="A105" s="24"/>
      <c r="B105" s="24"/>
      <c r="C105" s="24"/>
      <c r="D105" s="24"/>
      <c r="E105" s="24"/>
      <c r="F105" s="24"/>
      <c r="G105" s="24"/>
      <c r="H105" s="24" t="s">
        <v>487</v>
      </c>
      <c r="I105" s="25">
        <v>45779</v>
      </c>
      <c r="J105" s="24" t="s">
        <v>493</v>
      </c>
      <c r="K105" s="24" t="s">
        <v>551</v>
      </c>
      <c r="L105" s="24" t="s">
        <v>668</v>
      </c>
      <c r="M105" s="24" t="s">
        <v>778</v>
      </c>
      <c r="N105" s="26"/>
      <c r="O105" s="24" t="s">
        <v>42</v>
      </c>
      <c r="P105" s="27">
        <v>-85.92</v>
      </c>
      <c r="Q105" s="27">
        <f t="shared" ref="Q105:Q114" si="3">ROUND(Q104+P105,5)</f>
        <v>-85.92</v>
      </c>
    </row>
    <row r="106" spans="1:17" x14ac:dyDescent="0.25">
      <c r="A106" s="24"/>
      <c r="B106" s="24"/>
      <c r="C106" s="24"/>
      <c r="D106" s="24"/>
      <c r="E106" s="24"/>
      <c r="F106" s="24"/>
      <c r="G106" s="24"/>
      <c r="H106" s="24" t="s">
        <v>491</v>
      </c>
      <c r="I106" s="25">
        <v>45780</v>
      </c>
      <c r="J106" s="24"/>
      <c r="K106" s="24" t="s">
        <v>573</v>
      </c>
      <c r="L106" s="24" t="s">
        <v>669</v>
      </c>
      <c r="M106" s="24" t="s">
        <v>778</v>
      </c>
      <c r="N106" s="26"/>
      <c r="O106" s="24" t="s">
        <v>42</v>
      </c>
      <c r="P106" s="27">
        <v>3.44</v>
      </c>
      <c r="Q106" s="27">
        <f t="shared" si="3"/>
        <v>-82.48</v>
      </c>
    </row>
    <row r="107" spans="1:17" x14ac:dyDescent="0.25">
      <c r="A107" s="24"/>
      <c r="B107" s="24"/>
      <c r="C107" s="24"/>
      <c r="D107" s="24"/>
      <c r="E107" s="24"/>
      <c r="F107" s="24"/>
      <c r="G107" s="24"/>
      <c r="H107" s="24" t="s">
        <v>487</v>
      </c>
      <c r="I107" s="25">
        <v>45789</v>
      </c>
      <c r="J107" s="24"/>
      <c r="K107" s="24" t="s">
        <v>567</v>
      </c>
      <c r="L107" s="24" t="s">
        <v>670</v>
      </c>
      <c r="M107" s="24" t="s">
        <v>778</v>
      </c>
      <c r="N107" s="26"/>
      <c r="O107" s="24" t="s">
        <v>42</v>
      </c>
      <c r="P107" s="27">
        <v>-1864.61</v>
      </c>
      <c r="Q107" s="27">
        <f t="shared" si="3"/>
        <v>-1947.09</v>
      </c>
    </row>
    <row r="108" spans="1:17" x14ac:dyDescent="0.25">
      <c r="A108" s="24"/>
      <c r="B108" s="24"/>
      <c r="C108" s="24"/>
      <c r="D108" s="24"/>
      <c r="E108" s="24"/>
      <c r="F108" s="24"/>
      <c r="G108" s="24"/>
      <c r="H108" s="24" t="s">
        <v>487</v>
      </c>
      <c r="I108" s="25">
        <v>45789</v>
      </c>
      <c r="J108" s="24"/>
      <c r="K108" s="24" t="s">
        <v>574</v>
      </c>
      <c r="L108" s="24" t="s">
        <v>671</v>
      </c>
      <c r="M108" s="24" t="s">
        <v>778</v>
      </c>
      <c r="N108" s="26"/>
      <c r="O108" s="24" t="s">
        <v>42</v>
      </c>
      <c r="P108" s="27">
        <v>-164.97</v>
      </c>
      <c r="Q108" s="27">
        <f t="shared" si="3"/>
        <v>-2112.06</v>
      </c>
    </row>
    <row r="109" spans="1:17" x14ac:dyDescent="0.25">
      <c r="A109" s="24"/>
      <c r="B109" s="24"/>
      <c r="C109" s="24"/>
      <c r="D109" s="24"/>
      <c r="E109" s="24"/>
      <c r="F109" s="24"/>
      <c r="G109" s="24"/>
      <c r="H109" s="24" t="s">
        <v>487</v>
      </c>
      <c r="I109" s="25">
        <v>45789</v>
      </c>
      <c r="J109" s="24"/>
      <c r="K109" s="24" t="s">
        <v>573</v>
      </c>
      <c r="L109" s="24" t="s">
        <v>672</v>
      </c>
      <c r="M109" s="24" t="s">
        <v>778</v>
      </c>
      <c r="N109" s="26"/>
      <c r="O109" s="24" t="s">
        <v>42</v>
      </c>
      <c r="P109" s="27">
        <v>-600.99</v>
      </c>
      <c r="Q109" s="27">
        <f t="shared" si="3"/>
        <v>-2713.05</v>
      </c>
    </row>
    <row r="110" spans="1:17" x14ac:dyDescent="0.25">
      <c r="A110" s="24"/>
      <c r="B110" s="24"/>
      <c r="C110" s="24"/>
      <c r="D110" s="24"/>
      <c r="E110" s="24"/>
      <c r="F110" s="24"/>
      <c r="G110" s="24"/>
      <c r="H110" s="24" t="s">
        <v>487</v>
      </c>
      <c r="I110" s="25">
        <v>45789</v>
      </c>
      <c r="J110" s="24"/>
      <c r="K110" s="24" t="s">
        <v>551</v>
      </c>
      <c r="L110" s="24" t="s">
        <v>668</v>
      </c>
      <c r="M110" s="24" t="s">
        <v>778</v>
      </c>
      <c r="N110" s="26"/>
      <c r="O110" s="24" t="s">
        <v>42</v>
      </c>
      <c r="P110" s="27">
        <v>-85.92</v>
      </c>
      <c r="Q110" s="27">
        <f t="shared" si="3"/>
        <v>-2798.97</v>
      </c>
    </row>
    <row r="111" spans="1:17" x14ac:dyDescent="0.25">
      <c r="A111" s="24"/>
      <c r="B111" s="24"/>
      <c r="C111" s="24"/>
      <c r="D111" s="24"/>
      <c r="E111" s="24"/>
      <c r="F111" s="24"/>
      <c r="G111" s="24"/>
      <c r="H111" s="24" t="s">
        <v>487</v>
      </c>
      <c r="I111" s="25">
        <v>45789</v>
      </c>
      <c r="J111" s="24"/>
      <c r="K111" s="24" t="s">
        <v>573</v>
      </c>
      <c r="L111" s="24" t="s">
        <v>673</v>
      </c>
      <c r="M111" s="24" t="s">
        <v>778</v>
      </c>
      <c r="N111" s="26"/>
      <c r="O111" s="24" t="s">
        <v>42</v>
      </c>
      <c r="P111" s="27">
        <v>-979.58</v>
      </c>
      <c r="Q111" s="27">
        <f t="shared" si="3"/>
        <v>-3778.55</v>
      </c>
    </row>
    <row r="112" spans="1:17" x14ac:dyDescent="0.25">
      <c r="A112" s="24"/>
      <c r="B112" s="24"/>
      <c r="C112" s="24"/>
      <c r="D112" s="24"/>
      <c r="E112" s="24"/>
      <c r="F112" s="24"/>
      <c r="G112" s="24"/>
      <c r="H112" s="24" t="s">
        <v>487</v>
      </c>
      <c r="I112" s="25">
        <v>45791</v>
      </c>
      <c r="J112" s="24" t="s">
        <v>511</v>
      </c>
      <c r="K112" s="24" t="s">
        <v>560</v>
      </c>
      <c r="L112" s="24" t="s">
        <v>674</v>
      </c>
      <c r="M112" s="24" t="s">
        <v>778</v>
      </c>
      <c r="N112" s="26"/>
      <c r="O112" s="24" t="s">
        <v>42</v>
      </c>
      <c r="P112" s="27">
        <v>-1738</v>
      </c>
      <c r="Q112" s="27">
        <f t="shared" si="3"/>
        <v>-5516.55</v>
      </c>
    </row>
    <row r="113" spans="1:17" x14ac:dyDescent="0.25">
      <c r="A113" s="24"/>
      <c r="B113" s="24"/>
      <c r="C113" s="24"/>
      <c r="D113" s="24"/>
      <c r="E113" s="24"/>
      <c r="F113" s="24"/>
      <c r="G113" s="24"/>
      <c r="H113" s="24" t="s">
        <v>490</v>
      </c>
      <c r="I113" s="25">
        <v>45800</v>
      </c>
      <c r="J113" s="24" t="s">
        <v>512</v>
      </c>
      <c r="K113" s="24" t="s">
        <v>575</v>
      </c>
      <c r="L113" s="24" t="s">
        <v>675</v>
      </c>
      <c r="M113" s="24" t="s">
        <v>778</v>
      </c>
      <c r="N113" s="26"/>
      <c r="O113" s="24" t="s">
        <v>39</v>
      </c>
      <c r="P113" s="27">
        <v>-800</v>
      </c>
      <c r="Q113" s="27">
        <f t="shared" si="3"/>
        <v>-6316.55</v>
      </c>
    </row>
    <row r="114" spans="1:17" ht="15.75" thickBot="1" x14ac:dyDescent="0.3">
      <c r="A114" s="24"/>
      <c r="B114" s="24"/>
      <c r="C114" s="24"/>
      <c r="D114" s="24"/>
      <c r="E114" s="24"/>
      <c r="F114" s="24"/>
      <c r="G114" s="24"/>
      <c r="H114" s="24" t="s">
        <v>487</v>
      </c>
      <c r="I114" s="25">
        <v>45808</v>
      </c>
      <c r="J114" s="24" t="s">
        <v>504</v>
      </c>
      <c r="K114" s="24" t="s">
        <v>551</v>
      </c>
      <c r="L114" s="24" t="s">
        <v>676</v>
      </c>
      <c r="M114" s="24" t="s">
        <v>778</v>
      </c>
      <c r="N114" s="26"/>
      <c r="O114" s="24" t="s">
        <v>42</v>
      </c>
      <c r="P114" s="27">
        <v>-11.97</v>
      </c>
      <c r="Q114" s="27">
        <f t="shared" si="3"/>
        <v>-6328.52</v>
      </c>
    </row>
    <row r="115" spans="1:17" ht="15.75" thickBot="1" x14ac:dyDescent="0.3">
      <c r="A115" s="29"/>
      <c r="B115" s="29"/>
      <c r="C115" s="29" t="s">
        <v>428</v>
      </c>
      <c r="D115" s="29"/>
      <c r="E115" s="29"/>
      <c r="F115" s="29"/>
      <c r="G115" s="29"/>
      <c r="H115" s="29"/>
      <c r="I115" s="30"/>
      <c r="J115" s="29"/>
      <c r="K115" s="29"/>
      <c r="L115" s="29"/>
      <c r="M115" s="29"/>
      <c r="N115" s="29"/>
      <c r="O115" s="29"/>
      <c r="P115" s="3">
        <f>ROUND(SUM(P104:P114),5)</f>
        <v>-6328.52</v>
      </c>
      <c r="Q115" s="3">
        <f>Q114</f>
        <v>-6328.52</v>
      </c>
    </row>
    <row r="116" spans="1:17" x14ac:dyDescent="0.25">
      <c r="A116" s="29"/>
      <c r="B116" s="29" t="s">
        <v>132</v>
      </c>
      <c r="C116" s="29"/>
      <c r="D116" s="29"/>
      <c r="E116" s="29"/>
      <c r="F116" s="29"/>
      <c r="G116" s="29"/>
      <c r="H116" s="29"/>
      <c r="I116" s="30"/>
      <c r="J116" s="29"/>
      <c r="K116" s="29"/>
      <c r="L116" s="29"/>
      <c r="M116" s="29"/>
      <c r="N116" s="29"/>
      <c r="O116" s="29"/>
      <c r="P116" s="2">
        <f>ROUND(P78+P82+P103+P115,5)</f>
        <v>-21762.47</v>
      </c>
      <c r="Q116" s="2">
        <f>ROUND(Q78+Q82+Q103+Q115,5)</f>
        <v>-21762.47</v>
      </c>
    </row>
    <row r="117" spans="1:17" x14ac:dyDescent="0.25">
      <c r="A117" s="1"/>
      <c r="B117" s="1" t="s">
        <v>133</v>
      </c>
      <c r="C117" s="1"/>
      <c r="D117" s="1"/>
      <c r="E117" s="1"/>
      <c r="F117" s="1"/>
      <c r="G117" s="1"/>
      <c r="H117" s="1"/>
      <c r="I117" s="22"/>
      <c r="J117" s="1"/>
      <c r="K117" s="1"/>
      <c r="L117" s="1"/>
      <c r="M117" s="1"/>
      <c r="N117" s="1"/>
      <c r="O117" s="1"/>
      <c r="P117" s="23"/>
      <c r="Q117" s="23"/>
    </row>
    <row r="118" spans="1:17" x14ac:dyDescent="0.25">
      <c r="A118" s="1"/>
      <c r="B118" s="1"/>
      <c r="C118" s="1" t="s">
        <v>134</v>
      </c>
      <c r="D118" s="1"/>
      <c r="E118" s="1"/>
      <c r="F118" s="1"/>
      <c r="G118" s="1"/>
      <c r="H118" s="1"/>
      <c r="I118" s="22"/>
      <c r="J118" s="1"/>
      <c r="K118" s="1"/>
      <c r="L118" s="1"/>
      <c r="M118" s="1"/>
      <c r="N118" s="1"/>
      <c r="O118" s="1"/>
      <c r="P118" s="23"/>
      <c r="Q118" s="23"/>
    </row>
    <row r="119" spans="1:17" ht="15.75" thickBot="1" x14ac:dyDescent="0.3">
      <c r="A119" s="21"/>
      <c r="B119" s="21"/>
      <c r="C119" s="21"/>
      <c r="D119" s="21"/>
      <c r="E119" s="21"/>
      <c r="F119" s="21"/>
      <c r="G119" s="24"/>
      <c r="H119" s="24" t="s">
        <v>487</v>
      </c>
      <c r="I119" s="25">
        <v>45789</v>
      </c>
      <c r="J119" s="24"/>
      <c r="K119" s="24" t="s">
        <v>567</v>
      </c>
      <c r="L119" s="24" t="s">
        <v>677</v>
      </c>
      <c r="M119" s="24" t="s">
        <v>778</v>
      </c>
      <c r="N119" s="26"/>
      <c r="O119" s="24" t="s">
        <v>42</v>
      </c>
      <c r="P119" s="28">
        <v>-45.76</v>
      </c>
      <c r="Q119" s="28">
        <f>ROUND(Q118+P119,5)</f>
        <v>-45.76</v>
      </c>
    </row>
    <row r="120" spans="1:17" x14ac:dyDescent="0.25">
      <c r="A120" s="29"/>
      <c r="B120" s="29"/>
      <c r="C120" s="29" t="s">
        <v>429</v>
      </c>
      <c r="D120" s="29"/>
      <c r="E120" s="29"/>
      <c r="F120" s="29"/>
      <c r="G120" s="29"/>
      <c r="H120" s="29"/>
      <c r="I120" s="30"/>
      <c r="J120" s="29"/>
      <c r="K120" s="29"/>
      <c r="L120" s="29"/>
      <c r="M120" s="29"/>
      <c r="N120" s="29"/>
      <c r="O120" s="29"/>
      <c r="P120" s="2">
        <f>ROUND(SUM(P118:P119),5)</f>
        <v>-45.76</v>
      </c>
      <c r="Q120" s="2">
        <f>Q119</f>
        <v>-45.76</v>
      </c>
    </row>
    <row r="121" spans="1:17" x14ac:dyDescent="0.25">
      <c r="A121" s="1"/>
      <c r="B121" s="1"/>
      <c r="C121" s="1" t="s">
        <v>135</v>
      </c>
      <c r="D121" s="1"/>
      <c r="E121" s="1"/>
      <c r="F121" s="1"/>
      <c r="G121" s="1"/>
      <c r="H121" s="1"/>
      <c r="I121" s="22"/>
      <c r="J121" s="1"/>
      <c r="K121" s="1"/>
      <c r="L121" s="1"/>
      <c r="M121" s="1"/>
      <c r="N121" s="1"/>
      <c r="O121" s="1"/>
      <c r="P121" s="23"/>
      <c r="Q121" s="23"/>
    </row>
    <row r="122" spans="1:17" ht="15.75" thickBot="1" x14ac:dyDescent="0.3">
      <c r="A122" s="21"/>
      <c r="B122" s="21"/>
      <c r="C122" s="21"/>
      <c r="D122" s="21"/>
      <c r="E122" s="21"/>
      <c r="F122" s="21"/>
      <c r="G122" s="24"/>
      <c r="H122" s="24" t="s">
        <v>487</v>
      </c>
      <c r="I122" s="25">
        <v>45789</v>
      </c>
      <c r="J122" s="24"/>
      <c r="K122" s="24" t="s">
        <v>567</v>
      </c>
      <c r="L122" s="24" t="s">
        <v>678</v>
      </c>
      <c r="M122" s="24" t="s">
        <v>778</v>
      </c>
      <c r="N122" s="26"/>
      <c r="O122" s="24" t="s">
        <v>42</v>
      </c>
      <c r="P122" s="28">
        <v>-61.46</v>
      </c>
      <c r="Q122" s="28">
        <f>ROUND(Q121+P122,5)</f>
        <v>-61.46</v>
      </c>
    </row>
    <row r="123" spans="1:17" x14ac:dyDescent="0.25">
      <c r="A123" s="29"/>
      <c r="B123" s="29"/>
      <c r="C123" s="29" t="s">
        <v>430</v>
      </c>
      <c r="D123" s="29"/>
      <c r="E123" s="29"/>
      <c r="F123" s="29"/>
      <c r="G123" s="29"/>
      <c r="H123" s="29"/>
      <c r="I123" s="30"/>
      <c r="J123" s="29"/>
      <c r="K123" s="29"/>
      <c r="L123" s="29"/>
      <c r="M123" s="29"/>
      <c r="N123" s="29"/>
      <c r="O123" s="29"/>
      <c r="P123" s="2">
        <f>ROUND(SUM(P121:P122),5)</f>
        <v>-61.46</v>
      </c>
      <c r="Q123" s="2">
        <f>Q122</f>
        <v>-61.46</v>
      </c>
    </row>
    <row r="124" spans="1:17" x14ac:dyDescent="0.25">
      <c r="A124" s="1"/>
      <c r="B124" s="1"/>
      <c r="C124" s="1" t="s">
        <v>136</v>
      </c>
      <c r="D124" s="1"/>
      <c r="E124" s="1"/>
      <c r="F124" s="1"/>
      <c r="G124" s="1"/>
      <c r="H124" s="1"/>
      <c r="I124" s="22"/>
      <c r="J124" s="1"/>
      <c r="K124" s="1"/>
      <c r="L124" s="1"/>
      <c r="M124" s="1"/>
      <c r="N124" s="1"/>
      <c r="O124" s="1"/>
      <c r="P124" s="23"/>
      <c r="Q124" s="23"/>
    </row>
    <row r="125" spans="1:17" x14ac:dyDescent="0.25">
      <c r="A125" s="24"/>
      <c r="B125" s="24"/>
      <c r="C125" s="24"/>
      <c r="D125" s="24"/>
      <c r="E125" s="24"/>
      <c r="F125" s="24"/>
      <c r="G125" s="24"/>
      <c r="H125" s="24" t="s">
        <v>490</v>
      </c>
      <c r="I125" s="25">
        <v>45779</v>
      </c>
      <c r="J125" s="24" t="s">
        <v>505</v>
      </c>
      <c r="K125" s="24" t="s">
        <v>565</v>
      </c>
      <c r="L125" s="24" t="s">
        <v>679</v>
      </c>
      <c r="M125" s="24" t="s">
        <v>778</v>
      </c>
      <c r="N125" s="26"/>
      <c r="O125" s="24" t="s">
        <v>39</v>
      </c>
      <c r="P125" s="27">
        <v>-52</v>
      </c>
      <c r="Q125" s="27">
        <f t="shared" ref="Q125:Q139" si="4">ROUND(Q124+P125,5)</f>
        <v>-52</v>
      </c>
    </row>
    <row r="126" spans="1:17" x14ac:dyDescent="0.25">
      <c r="A126" s="24"/>
      <c r="B126" s="24"/>
      <c r="C126" s="24"/>
      <c r="D126" s="24"/>
      <c r="E126" s="24"/>
      <c r="F126" s="24"/>
      <c r="G126" s="24"/>
      <c r="H126" s="24" t="s">
        <v>487</v>
      </c>
      <c r="I126" s="25">
        <v>45785</v>
      </c>
      <c r="J126" s="24" t="s">
        <v>513</v>
      </c>
      <c r="K126" s="24" t="s">
        <v>576</v>
      </c>
      <c r="L126" s="24" t="s">
        <v>679</v>
      </c>
      <c r="M126" s="24" t="s">
        <v>778</v>
      </c>
      <c r="N126" s="26"/>
      <c r="O126" s="24" t="s">
        <v>42</v>
      </c>
      <c r="P126" s="27">
        <v>-124.05</v>
      </c>
      <c r="Q126" s="27">
        <f t="shared" si="4"/>
        <v>-176.05</v>
      </c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487</v>
      </c>
      <c r="I127" s="25">
        <v>45789</v>
      </c>
      <c r="J127" s="24"/>
      <c r="K127" s="24" t="s">
        <v>569</v>
      </c>
      <c r="L127" s="24" t="s">
        <v>679</v>
      </c>
      <c r="M127" s="24" t="s">
        <v>778</v>
      </c>
      <c r="N127" s="26"/>
      <c r="O127" s="24" t="s">
        <v>42</v>
      </c>
      <c r="P127" s="27">
        <v>-47.95</v>
      </c>
      <c r="Q127" s="27">
        <f t="shared" si="4"/>
        <v>-224</v>
      </c>
    </row>
    <row r="128" spans="1:17" x14ac:dyDescent="0.25">
      <c r="A128" s="24"/>
      <c r="B128" s="24"/>
      <c r="C128" s="24"/>
      <c r="D128" s="24"/>
      <c r="E128" s="24"/>
      <c r="F128" s="24"/>
      <c r="G128" s="24"/>
      <c r="H128" s="24" t="s">
        <v>487</v>
      </c>
      <c r="I128" s="25">
        <v>45789</v>
      </c>
      <c r="J128" s="24" t="s">
        <v>508</v>
      </c>
      <c r="K128" s="24" t="s">
        <v>570</v>
      </c>
      <c r="L128" s="24" t="s">
        <v>679</v>
      </c>
      <c r="M128" s="24" t="s">
        <v>778</v>
      </c>
      <c r="N128" s="26"/>
      <c r="O128" s="24" t="s">
        <v>42</v>
      </c>
      <c r="P128" s="27">
        <v>-140</v>
      </c>
      <c r="Q128" s="27">
        <f t="shared" si="4"/>
        <v>-364</v>
      </c>
    </row>
    <row r="129" spans="1:17" x14ac:dyDescent="0.25">
      <c r="A129" s="24"/>
      <c r="B129" s="24"/>
      <c r="C129" s="24"/>
      <c r="D129" s="24"/>
      <c r="E129" s="24"/>
      <c r="F129" s="24"/>
      <c r="G129" s="24"/>
      <c r="H129" s="24" t="s">
        <v>487</v>
      </c>
      <c r="I129" s="25">
        <v>45791</v>
      </c>
      <c r="J129" s="24" t="s">
        <v>511</v>
      </c>
      <c r="K129" s="24" t="s">
        <v>560</v>
      </c>
      <c r="L129" s="24" t="s">
        <v>679</v>
      </c>
      <c r="M129" s="24" t="s">
        <v>778</v>
      </c>
      <c r="N129" s="26"/>
      <c r="O129" s="24" t="s">
        <v>42</v>
      </c>
      <c r="P129" s="27">
        <v>-61.19</v>
      </c>
      <c r="Q129" s="27">
        <f t="shared" si="4"/>
        <v>-425.19</v>
      </c>
    </row>
    <row r="130" spans="1:17" x14ac:dyDescent="0.25">
      <c r="A130" s="24"/>
      <c r="B130" s="24"/>
      <c r="C130" s="24"/>
      <c r="D130" s="24"/>
      <c r="E130" s="24"/>
      <c r="F130" s="24"/>
      <c r="G130" s="24"/>
      <c r="H130" s="24" t="s">
        <v>487</v>
      </c>
      <c r="I130" s="25">
        <v>45791</v>
      </c>
      <c r="J130" s="24" t="s">
        <v>509</v>
      </c>
      <c r="K130" s="24" t="s">
        <v>571</v>
      </c>
      <c r="L130" s="24" t="s">
        <v>679</v>
      </c>
      <c r="M130" s="24" t="s">
        <v>778</v>
      </c>
      <c r="N130" s="26"/>
      <c r="O130" s="24" t="s">
        <v>42</v>
      </c>
      <c r="P130" s="27">
        <v>-40</v>
      </c>
      <c r="Q130" s="27">
        <f t="shared" si="4"/>
        <v>-465.19</v>
      </c>
    </row>
    <row r="131" spans="1:17" x14ac:dyDescent="0.25">
      <c r="A131" s="24"/>
      <c r="B131" s="24"/>
      <c r="C131" s="24"/>
      <c r="D131" s="24"/>
      <c r="E131" s="24"/>
      <c r="F131" s="24"/>
      <c r="G131" s="24"/>
      <c r="H131" s="24" t="s">
        <v>487</v>
      </c>
      <c r="I131" s="25">
        <v>45791</v>
      </c>
      <c r="J131" s="24" t="s">
        <v>514</v>
      </c>
      <c r="K131" s="24" t="s">
        <v>577</v>
      </c>
      <c r="L131" s="24" t="s">
        <v>679</v>
      </c>
      <c r="M131" s="24" t="s">
        <v>778</v>
      </c>
      <c r="N131" s="26"/>
      <c r="O131" s="24" t="s">
        <v>42</v>
      </c>
      <c r="P131" s="27">
        <v>-37.020000000000003</v>
      </c>
      <c r="Q131" s="27">
        <f t="shared" si="4"/>
        <v>-502.21</v>
      </c>
    </row>
    <row r="132" spans="1:17" x14ac:dyDescent="0.25">
      <c r="A132" s="24"/>
      <c r="B132" s="24"/>
      <c r="C132" s="24"/>
      <c r="D132" s="24"/>
      <c r="E132" s="24"/>
      <c r="F132" s="24"/>
      <c r="G132" s="24"/>
      <c r="H132" s="24" t="s">
        <v>490</v>
      </c>
      <c r="I132" s="25">
        <v>45797</v>
      </c>
      <c r="J132" s="24" t="s">
        <v>515</v>
      </c>
      <c r="K132" s="24" t="s">
        <v>578</v>
      </c>
      <c r="L132" s="24" t="s">
        <v>680</v>
      </c>
      <c r="M132" s="24" t="s">
        <v>778</v>
      </c>
      <c r="N132" s="26"/>
      <c r="O132" s="24" t="s">
        <v>39</v>
      </c>
      <c r="P132" s="27">
        <v>-130</v>
      </c>
      <c r="Q132" s="27">
        <f t="shared" si="4"/>
        <v>-632.21</v>
      </c>
    </row>
    <row r="133" spans="1:17" x14ac:dyDescent="0.25">
      <c r="A133" s="24"/>
      <c r="B133" s="24"/>
      <c r="C133" s="24"/>
      <c r="D133" s="24"/>
      <c r="E133" s="24"/>
      <c r="F133" s="24"/>
      <c r="G133" s="24"/>
      <c r="H133" s="24" t="s">
        <v>487</v>
      </c>
      <c r="I133" s="25">
        <v>45798</v>
      </c>
      <c r="J133" s="24" t="s">
        <v>497</v>
      </c>
      <c r="K133" s="24" t="s">
        <v>559</v>
      </c>
      <c r="L133" s="24" t="s">
        <v>679</v>
      </c>
      <c r="M133" s="24" t="s">
        <v>778</v>
      </c>
      <c r="N133" s="26"/>
      <c r="O133" s="24" t="s">
        <v>42</v>
      </c>
      <c r="P133" s="27">
        <v>-3.73</v>
      </c>
      <c r="Q133" s="27">
        <f t="shared" si="4"/>
        <v>-635.94000000000005</v>
      </c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487</v>
      </c>
      <c r="I134" s="25">
        <v>45799</v>
      </c>
      <c r="J134" s="24" t="s">
        <v>499</v>
      </c>
      <c r="K134" s="24" t="s">
        <v>559</v>
      </c>
      <c r="L134" s="24" t="s">
        <v>679</v>
      </c>
      <c r="M134" s="24" t="s">
        <v>778</v>
      </c>
      <c r="N134" s="26"/>
      <c r="O134" s="24" t="s">
        <v>42</v>
      </c>
      <c r="P134" s="27">
        <v>-4.76</v>
      </c>
      <c r="Q134" s="27">
        <f t="shared" si="4"/>
        <v>-640.70000000000005</v>
      </c>
    </row>
    <row r="135" spans="1:17" x14ac:dyDescent="0.25">
      <c r="A135" s="24"/>
      <c r="B135" s="24"/>
      <c r="C135" s="24"/>
      <c r="D135" s="24"/>
      <c r="E135" s="24"/>
      <c r="F135" s="24"/>
      <c r="G135" s="24"/>
      <c r="H135" s="24" t="s">
        <v>487</v>
      </c>
      <c r="I135" s="25">
        <v>45800</v>
      </c>
      <c r="J135" s="24"/>
      <c r="K135" s="24" t="s">
        <v>579</v>
      </c>
      <c r="L135" s="24" t="s">
        <v>681</v>
      </c>
      <c r="M135" s="24" t="s">
        <v>778</v>
      </c>
      <c r="N135" s="26"/>
      <c r="O135" s="24" t="s">
        <v>42</v>
      </c>
      <c r="P135" s="27">
        <v>-9.6</v>
      </c>
      <c r="Q135" s="27">
        <f t="shared" si="4"/>
        <v>-650.29999999999995</v>
      </c>
    </row>
    <row r="136" spans="1:17" x14ac:dyDescent="0.25">
      <c r="A136" s="24"/>
      <c r="B136" s="24"/>
      <c r="C136" s="24"/>
      <c r="D136" s="24"/>
      <c r="E136" s="24"/>
      <c r="F136" s="24"/>
      <c r="G136" s="24"/>
      <c r="H136" s="24" t="s">
        <v>487</v>
      </c>
      <c r="I136" s="25">
        <v>45804</v>
      </c>
      <c r="J136" s="24" t="s">
        <v>500</v>
      </c>
      <c r="K136" s="24" t="s">
        <v>561</v>
      </c>
      <c r="L136" s="24" t="s">
        <v>679</v>
      </c>
      <c r="M136" s="24" t="s">
        <v>778</v>
      </c>
      <c r="N136" s="26"/>
      <c r="O136" s="24" t="s">
        <v>42</v>
      </c>
      <c r="P136" s="27">
        <v>-97.41</v>
      </c>
      <c r="Q136" s="27">
        <f t="shared" si="4"/>
        <v>-747.71</v>
      </c>
    </row>
    <row r="137" spans="1:17" x14ac:dyDescent="0.25">
      <c r="A137" s="24"/>
      <c r="B137" s="24"/>
      <c r="C137" s="24"/>
      <c r="D137" s="24"/>
      <c r="E137" s="24"/>
      <c r="F137" s="24"/>
      <c r="G137" s="24"/>
      <c r="H137" s="24" t="s">
        <v>490</v>
      </c>
      <c r="I137" s="25">
        <v>45805</v>
      </c>
      <c r="J137" s="24" t="s">
        <v>502</v>
      </c>
      <c r="K137" s="24" t="s">
        <v>563</v>
      </c>
      <c r="L137" s="24" t="s">
        <v>679</v>
      </c>
      <c r="M137" s="24" t="s">
        <v>778</v>
      </c>
      <c r="N137" s="26"/>
      <c r="O137" s="24" t="s">
        <v>39</v>
      </c>
      <c r="P137" s="27">
        <v>-19.95</v>
      </c>
      <c r="Q137" s="27">
        <f t="shared" si="4"/>
        <v>-767.66</v>
      </c>
    </row>
    <row r="138" spans="1:17" x14ac:dyDescent="0.25">
      <c r="A138" s="24"/>
      <c r="B138" s="24"/>
      <c r="C138" s="24"/>
      <c r="D138" s="24"/>
      <c r="E138" s="24"/>
      <c r="F138" s="24"/>
      <c r="G138" s="24"/>
      <c r="H138" s="24" t="s">
        <v>487</v>
      </c>
      <c r="I138" s="25">
        <v>45806</v>
      </c>
      <c r="J138" s="24" t="s">
        <v>503</v>
      </c>
      <c r="K138" s="24" t="s">
        <v>564</v>
      </c>
      <c r="L138" s="24" t="s">
        <v>682</v>
      </c>
      <c r="M138" s="24" t="s">
        <v>778</v>
      </c>
      <c r="N138" s="26"/>
      <c r="O138" s="24" t="s">
        <v>42</v>
      </c>
      <c r="P138" s="27">
        <v>-16.829999999999998</v>
      </c>
      <c r="Q138" s="27">
        <f t="shared" si="4"/>
        <v>-784.49</v>
      </c>
    </row>
    <row r="139" spans="1:17" ht="15.75" thickBot="1" x14ac:dyDescent="0.3">
      <c r="A139" s="24"/>
      <c r="B139" s="24"/>
      <c r="C139" s="24"/>
      <c r="D139" s="24"/>
      <c r="E139" s="24"/>
      <c r="F139" s="24"/>
      <c r="G139" s="24"/>
      <c r="H139" s="24" t="s">
        <v>487</v>
      </c>
      <c r="I139" s="25">
        <v>45807</v>
      </c>
      <c r="J139" s="24" t="s">
        <v>516</v>
      </c>
      <c r="K139" s="24" t="s">
        <v>580</v>
      </c>
      <c r="L139" s="24" t="s">
        <v>679</v>
      </c>
      <c r="M139" s="24" t="s">
        <v>778</v>
      </c>
      <c r="N139" s="26"/>
      <c r="O139" s="24" t="s">
        <v>42</v>
      </c>
      <c r="P139" s="28">
        <v>-6.25</v>
      </c>
      <c r="Q139" s="28">
        <f t="shared" si="4"/>
        <v>-790.74</v>
      </c>
    </row>
    <row r="140" spans="1:17" x14ac:dyDescent="0.25">
      <c r="A140" s="29"/>
      <c r="B140" s="29"/>
      <c r="C140" s="29" t="s">
        <v>431</v>
      </c>
      <c r="D140" s="29"/>
      <c r="E140" s="29"/>
      <c r="F140" s="29"/>
      <c r="G140" s="29"/>
      <c r="H140" s="29"/>
      <c r="I140" s="30"/>
      <c r="J140" s="29"/>
      <c r="K140" s="29"/>
      <c r="L140" s="29"/>
      <c r="M140" s="29"/>
      <c r="N140" s="29"/>
      <c r="O140" s="29"/>
      <c r="P140" s="2">
        <f>ROUND(SUM(P124:P139),5)</f>
        <v>-790.74</v>
      </c>
      <c r="Q140" s="2">
        <f>Q139</f>
        <v>-790.74</v>
      </c>
    </row>
    <row r="141" spans="1:17" x14ac:dyDescent="0.25">
      <c r="A141" s="1"/>
      <c r="B141" s="1"/>
      <c r="C141" s="1" t="s">
        <v>137</v>
      </c>
      <c r="D141" s="1"/>
      <c r="E141" s="1"/>
      <c r="F141" s="1"/>
      <c r="G141" s="1"/>
      <c r="H141" s="1"/>
      <c r="I141" s="22"/>
      <c r="J141" s="1"/>
      <c r="K141" s="1"/>
      <c r="L141" s="1"/>
      <c r="M141" s="1"/>
      <c r="N141" s="1"/>
      <c r="O141" s="1"/>
      <c r="P141" s="23"/>
      <c r="Q141" s="23"/>
    </row>
    <row r="142" spans="1:17" ht="15.75" thickBot="1" x14ac:dyDescent="0.3">
      <c r="A142" s="21"/>
      <c r="B142" s="21"/>
      <c r="C142" s="21"/>
      <c r="D142" s="21"/>
      <c r="E142" s="21"/>
      <c r="F142" s="21"/>
      <c r="G142" s="24"/>
      <c r="H142" s="24" t="s">
        <v>487</v>
      </c>
      <c r="I142" s="25">
        <v>45806</v>
      </c>
      <c r="J142" s="24" t="s">
        <v>517</v>
      </c>
      <c r="K142" s="24" t="s">
        <v>581</v>
      </c>
      <c r="L142" s="24" t="s">
        <v>683</v>
      </c>
      <c r="M142" s="24" t="s">
        <v>778</v>
      </c>
      <c r="N142" s="26"/>
      <c r="O142" s="24" t="s">
        <v>42</v>
      </c>
      <c r="P142" s="28">
        <v>-102.31</v>
      </c>
      <c r="Q142" s="28">
        <f>ROUND(Q141+P142,5)</f>
        <v>-102.31</v>
      </c>
    </row>
    <row r="143" spans="1:17" x14ac:dyDescent="0.25">
      <c r="A143" s="29"/>
      <c r="B143" s="29"/>
      <c r="C143" s="29" t="s">
        <v>432</v>
      </c>
      <c r="D143" s="29"/>
      <c r="E143" s="29"/>
      <c r="F143" s="29"/>
      <c r="G143" s="29"/>
      <c r="H143" s="29"/>
      <c r="I143" s="30"/>
      <c r="J143" s="29"/>
      <c r="K143" s="29"/>
      <c r="L143" s="29"/>
      <c r="M143" s="29"/>
      <c r="N143" s="29"/>
      <c r="O143" s="29"/>
      <c r="P143" s="2">
        <f>ROUND(SUM(P141:P142),5)</f>
        <v>-102.31</v>
      </c>
      <c r="Q143" s="2">
        <f>Q142</f>
        <v>-102.31</v>
      </c>
    </row>
    <row r="144" spans="1:17" x14ac:dyDescent="0.25">
      <c r="A144" s="1"/>
      <c r="B144" s="1"/>
      <c r="C144" s="1" t="s">
        <v>140</v>
      </c>
      <c r="D144" s="1"/>
      <c r="E144" s="1"/>
      <c r="F144" s="1"/>
      <c r="G144" s="1"/>
      <c r="H144" s="1"/>
      <c r="I144" s="22"/>
      <c r="J144" s="1"/>
      <c r="K144" s="1"/>
      <c r="L144" s="1"/>
      <c r="M144" s="1"/>
      <c r="N144" s="1"/>
      <c r="O144" s="1"/>
      <c r="P144" s="23"/>
      <c r="Q144" s="23"/>
    </row>
    <row r="145" spans="1:17" x14ac:dyDescent="0.25">
      <c r="A145" s="1"/>
      <c r="B145" s="1"/>
      <c r="C145" s="1"/>
      <c r="D145" s="1" t="s">
        <v>141</v>
      </c>
      <c r="E145" s="1"/>
      <c r="F145" s="1"/>
      <c r="G145" s="1"/>
      <c r="H145" s="1"/>
      <c r="I145" s="22"/>
      <c r="J145" s="1"/>
      <c r="K145" s="1"/>
      <c r="L145" s="1"/>
      <c r="M145" s="1"/>
      <c r="N145" s="1"/>
      <c r="O145" s="1"/>
      <c r="P145" s="23"/>
      <c r="Q145" s="23"/>
    </row>
    <row r="146" spans="1:17" x14ac:dyDescent="0.25">
      <c r="A146" s="24"/>
      <c r="B146" s="24"/>
      <c r="C146" s="24"/>
      <c r="D146" s="24"/>
      <c r="E146" s="24"/>
      <c r="F146" s="24"/>
      <c r="G146" s="24"/>
      <c r="H146" s="24" t="s">
        <v>489</v>
      </c>
      <c r="I146" s="25">
        <v>45789</v>
      </c>
      <c r="J146" s="24"/>
      <c r="K146" s="24"/>
      <c r="L146" s="24" t="s">
        <v>684</v>
      </c>
      <c r="M146" s="24" t="s">
        <v>778</v>
      </c>
      <c r="N146" s="26"/>
      <c r="O146" s="24" t="s">
        <v>12</v>
      </c>
      <c r="P146" s="27">
        <v>-6151.54</v>
      </c>
      <c r="Q146" s="27">
        <f>ROUND(Q145+P146,5)</f>
        <v>-6151.54</v>
      </c>
    </row>
    <row r="147" spans="1:17" x14ac:dyDescent="0.25">
      <c r="A147" s="24"/>
      <c r="B147" s="24"/>
      <c r="C147" s="24"/>
      <c r="D147" s="24"/>
      <c r="E147" s="24"/>
      <c r="F147" s="24"/>
      <c r="G147" s="24"/>
      <c r="H147" s="24" t="s">
        <v>489</v>
      </c>
      <c r="I147" s="25">
        <v>45789</v>
      </c>
      <c r="J147" s="24"/>
      <c r="K147" s="24"/>
      <c r="L147" s="24" t="s">
        <v>684</v>
      </c>
      <c r="M147" s="24" t="s">
        <v>778</v>
      </c>
      <c r="N147" s="26"/>
      <c r="O147" s="24" t="s">
        <v>12</v>
      </c>
      <c r="P147" s="27">
        <v>-266.88</v>
      </c>
      <c r="Q147" s="27">
        <f>ROUND(Q146+P147,5)</f>
        <v>-6418.42</v>
      </c>
    </row>
    <row r="148" spans="1:17" ht="15.75" thickBot="1" x14ac:dyDescent="0.3">
      <c r="A148" s="24"/>
      <c r="B148" s="24"/>
      <c r="C148" s="24"/>
      <c r="D148" s="24"/>
      <c r="E148" s="24"/>
      <c r="F148" s="24"/>
      <c r="G148" s="24"/>
      <c r="H148" s="24" t="s">
        <v>489</v>
      </c>
      <c r="I148" s="25">
        <v>45789</v>
      </c>
      <c r="J148" s="24"/>
      <c r="K148" s="24"/>
      <c r="L148" s="24" t="s">
        <v>684</v>
      </c>
      <c r="M148" s="24" t="s">
        <v>778</v>
      </c>
      <c r="N148" s="26"/>
      <c r="O148" s="24" t="s">
        <v>12</v>
      </c>
      <c r="P148" s="28">
        <v>-455.48</v>
      </c>
      <c r="Q148" s="28">
        <f>ROUND(Q147+P148,5)</f>
        <v>-6873.9</v>
      </c>
    </row>
    <row r="149" spans="1:17" x14ac:dyDescent="0.25">
      <c r="A149" s="29"/>
      <c r="B149" s="29"/>
      <c r="C149" s="29"/>
      <c r="D149" s="29" t="s">
        <v>433</v>
      </c>
      <c r="E149" s="29"/>
      <c r="F149" s="29"/>
      <c r="G149" s="29"/>
      <c r="H149" s="29"/>
      <c r="I149" s="30"/>
      <c r="J149" s="29"/>
      <c r="K149" s="29"/>
      <c r="L149" s="29"/>
      <c r="M149" s="29"/>
      <c r="N149" s="29"/>
      <c r="O149" s="29"/>
      <c r="P149" s="2">
        <f>ROUND(SUM(P145:P148),5)</f>
        <v>-6873.9</v>
      </c>
      <c r="Q149" s="2">
        <f>Q148</f>
        <v>-6873.9</v>
      </c>
    </row>
    <row r="150" spans="1:17" x14ac:dyDescent="0.25">
      <c r="A150" s="1"/>
      <c r="B150" s="1"/>
      <c r="C150" s="1"/>
      <c r="D150" s="1" t="s">
        <v>143</v>
      </c>
      <c r="E150" s="1"/>
      <c r="F150" s="1"/>
      <c r="G150" s="1"/>
      <c r="H150" s="1"/>
      <c r="I150" s="22"/>
      <c r="J150" s="1"/>
      <c r="K150" s="1"/>
      <c r="L150" s="1"/>
      <c r="M150" s="1"/>
      <c r="N150" s="1"/>
      <c r="O150" s="1"/>
      <c r="P150" s="23"/>
      <c r="Q150" s="23"/>
    </row>
    <row r="151" spans="1:17" ht="15.75" thickBot="1" x14ac:dyDescent="0.3">
      <c r="A151" s="21"/>
      <c r="B151" s="21"/>
      <c r="C151" s="21"/>
      <c r="D151" s="21"/>
      <c r="E151" s="21"/>
      <c r="F151" s="21"/>
      <c r="G151" s="24"/>
      <c r="H151" s="24" t="s">
        <v>487</v>
      </c>
      <c r="I151" s="25">
        <v>45803</v>
      </c>
      <c r="J151" s="24" t="s">
        <v>518</v>
      </c>
      <c r="K151" s="24" t="s">
        <v>582</v>
      </c>
      <c r="L151" s="24" t="s">
        <v>685</v>
      </c>
      <c r="M151" s="24" t="s">
        <v>778</v>
      </c>
      <c r="N151" s="26"/>
      <c r="O151" s="24" t="s">
        <v>42</v>
      </c>
      <c r="P151" s="27">
        <v>-2.39</v>
      </c>
      <c r="Q151" s="27">
        <f>ROUND(Q150+P151,5)</f>
        <v>-2.39</v>
      </c>
    </row>
    <row r="152" spans="1:17" ht="15.75" thickBot="1" x14ac:dyDescent="0.3">
      <c r="A152" s="29"/>
      <c r="B152" s="29"/>
      <c r="C152" s="29"/>
      <c r="D152" s="29" t="s">
        <v>434</v>
      </c>
      <c r="E152" s="29"/>
      <c r="F152" s="29"/>
      <c r="G152" s="29"/>
      <c r="H152" s="29"/>
      <c r="I152" s="30"/>
      <c r="J152" s="29"/>
      <c r="K152" s="29"/>
      <c r="L152" s="29"/>
      <c r="M152" s="29"/>
      <c r="N152" s="29"/>
      <c r="O152" s="29"/>
      <c r="P152" s="3">
        <f>ROUND(SUM(P150:P151),5)</f>
        <v>-2.39</v>
      </c>
      <c r="Q152" s="3">
        <f>Q151</f>
        <v>-2.39</v>
      </c>
    </row>
    <row r="153" spans="1:17" x14ac:dyDescent="0.25">
      <c r="A153" s="29"/>
      <c r="B153" s="29"/>
      <c r="C153" s="29" t="s">
        <v>144</v>
      </c>
      <c r="D153" s="29"/>
      <c r="E153" s="29"/>
      <c r="F153" s="29"/>
      <c r="G153" s="29"/>
      <c r="H153" s="29"/>
      <c r="I153" s="30"/>
      <c r="J153" s="29"/>
      <c r="K153" s="29"/>
      <c r="L153" s="29"/>
      <c r="M153" s="29"/>
      <c r="N153" s="29"/>
      <c r="O153" s="29"/>
      <c r="P153" s="2">
        <f>ROUND(P149+P152,5)</f>
        <v>-6876.29</v>
      </c>
      <c r="Q153" s="2">
        <f>ROUND(Q149+Q152,5)</f>
        <v>-6876.29</v>
      </c>
    </row>
    <row r="154" spans="1:17" x14ac:dyDescent="0.25">
      <c r="A154" s="1"/>
      <c r="B154" s="1"/>
      <c r="C154" s="1" t="s">
        <v>145</v>
      </c>
      <c r="D154" s="1"/>
      <c r="E154" s="1"/>
      <c r="F154" s="1"/>
      <c r="G154" s="1"/>
      <c r="H154" s="1"/>
      <c r="I154" s="22"/>
      <c r="J154" s="1"/>
      <c r="K154" s="1"/>
      <c r="L154" s="1"/>
      <c r="M154" s="1"/>
      <c r="N154" s="1"/>
      <c r="O154" s="1"/>
      <c r="P154" s="23"/>
      <c r="Q154" s="23"/>
    </row>
    <row r="155" spans="1:17" x14ac:dyDescent="0.25">
      <c r="A155" s="1"/>
      <c r="B155" s="1"/>
      <c r="C155" s="1"/>
      <c r="D155" s="1" t="s">
        <v>150</v>
      </c>
      <c r="E155" s="1"/>
      <c r="F155" s="1"/>
      <c r="G155" s="1"/>
      <c r="H155" s="1"/>
      <c r="I155" s="22"/>
      <c r="J155" s="1"/>
      <c r="K155" s="1"/>
      <c r="L155" s="1"/>
      <c r="M155" s="1"/>
      <c r="N155" s="1"/>
      <c r="O155" s="1"/>
      <c r="P155" s="23"/>
      <c r="Q155" s="23"/>
    </row>
    <row r="156" spans="1:17" ht="15.75" thickBot="1" x14ac:dyDescent="0.3">
      <c r="A156" s="21"/>
      <c r="B156" s="21"/>
      <c r="C156" s="21"/>
      <c r="D156" s="21"/>
      <c r="E156" s="21"/>
      <c r="F156" s="21"/>
      <c r="G156" s="24"/>
      <c r="H156" s="24" t="s">
        <v>490</v>
      </c>
      <c r="I156" s="25">
        <v>45783</v>
      </c>
      <c r="J156" s="24" t="s">
        <v>519</v>
      </c>
      <c r="K156" s="24" t="s">
        <v>583</v>
      </c>
      <c r="L156" s="24" t="s">
        <v>504</v>
      </c>
      <c r="M156" s="24" t="s">
        <v>778</v>
      </c>
      <c r="N156" s="26"/>
      <c r="O156" s="24" t="s">
        <v>39</v>
      </c>
      <c r="P156" s="27">
        <v>-2462</v>
      </c>
      <c r="Q156" s="27">
        <f>ROUND(Q155+P156,5)</f>
        <v>-2462</v>
      </c>
    </row>
    <row r="157" spans="1:17" ht="15.75" thickBot="1" x14ac:dyDescent="0.3">
      <c r="A157" s="29"/>
      <c r="B157" s="29"/>
      <c r="C157" s="29"/>
      <c r="D157" s="29" t="s">
        <v>435</v>
      </c>
      <c r="E157" s="29"/>
      <c r="F157" s="29"/>
      <c r="G157" s="29"/>
      <c r="H157" s="29"/>
      <c r="I157" s="30"/>
      <c r="J157" s="29"/>
      <c r="K157" s="29"/>
      <c r="L157" s="29"/>
      <c r="M157" s="29"/>
      <c r="N157" s="29"/>
      <c r="O157" s="29"/>
      <c r="P157" s="3">
        <f>ROUND(SUM(P155:P156),5)</f>
        <v>-2462</v>
      </c>
      <c r="Q157" s="3">
        <f>Q156</f>
        <v>-2462</v>
      </c>
    </row>
    <row r="158" spans="1:17" x14ac:dyDescent="0.25">
      <c r="A158" s="29"/>
      <c r="B158" s="29"/>
      <c r="C158" s="29" t="s">
        <v>152</v>
      </c>
      <c r="D158" s="29"/>
      <c r="E158" s="29"/>
      <c r="F158" s="29"/>
      <c r="G158" s="29"/>
      <c r="H158" s="29"/>
      <c r="I158" s="30"/>
      <c r="J158" s="29"/>
      <c r="K158" s="29"/>
      <c r="L158" s="29"/>
      <c r="M158" s="29"/>
      <c r="N158" s="29"/>
      <c r="O158" s="29"/>
      <c r="P158" s="2">
        <f>P157</f>
        <v>-2462</v>
      </c>
      <c r="Q158" s="2">
        <f>Q157</f>
        <v>-2462</v>
      </c>
    </row>
    <row r="159" spans="1:17" x14ac:dyDescent="0.25">
      <c r="A159" s="1"/>
      <c r="B159" s="1"/>
      <c r="C159" s="1" t="s">
        <v>153</v>
      </c>
      <c r="D159" s="1"/>
      <c r="E159" s="1"/>
      <c r="F159" s="1"/>
      <c r="G159" s="1"/>
      <c r="H159" s="1"/>
      <c r="I159" s="22"/>
      <c r="J159" s="1"/>
      <c r="K159" s="1"/>
      <c r="L159" s="1"/>
      <c r="M159" s="1"/>
      <c r="N159" s="1"/>
      <c r="O159" s="1"/>
      <c r="P159" s="23"/>
      <c r="Q159" s="23"/>
    </row>
    <row r="160" spans="1:17" x14ac:dyDescent="0.25">
      <c r="A160" s="1"/>
      <c r="B160" s="1"/>
      <c r="C160" s="1"/>
      <c r="D160" s="1" t="s">
        <v>154</v>
      </c>
      <c r="E160" s="1"/>
      <c r="F160" s="1"/>
      <c r="G160" s="1"/>
      <c r="H160" s="1"/>
      <c r="I160" s="22"/>
      <c r="J160" s="1"/>
      <c r="K160" s="1"/>
      <c r="L160" s="1"/>
      <c r="M160" s="1"/>
      <c r="N160" s="1"/>
      <c r="O160" s="1"/>
      <c r="P160" s="23"/>
      <c r="Q160" s="23"/>
    </row>
    <row r="161" spans="1:17" ht="15.75" thickBot="1" x14ac:dyDescent="0.3">
      <c r="A161" s="21"/>
      <c r="B161" s="21"/>
      <c r="C161" s="21"/>
      <c r="D161" s="21"/>
      <c r="E161" s="21"/>
      <c r="F161" s="21"/>
      <c r="G161" s="24"/>
      <c r="H161" s="24" t="s">
        <v>487</v>
      </c>
      <c r="I161" s="25">
        <v>45781</v>
      </c>
      <c r="J161" s="24"/>
      <c r="K161" s="24" t="s">
        <v>584</v>
      </c>
      <c r="L161" s="24" t="s">
        <v>686</v>
      </c>
      <c r="M161" s="24" t="s">
        <v>778</v>
      </c>
      <c r="N161" s="26"/>
      <c r="O161" s="24" t="s">
        <v>42</v>
      </c>
      <c r="P161" s="28">
        <v>-129.99</v>
      </c>
      <c r="Q161" s="28">
        <f>ROUND(Q160+P161,5)</f>
        <v>-129.99</v>
      </c>
    </row>
    <row r="162" spans="1:17" x14ac:dyDescent="0.25">
      <c r="A162" s="29"/>
      <c r="B162" s="29"/>
      <c r="C162" s="29"/>
      <c r="D162" s="29" t="s">
        <v>436</v>
      </c>
      <c r="E162" s="29"/>
      <c r="F162" s="29"/>
      <c r="G162" s="29"/>
      <c r="H162" s="29"/>
      <c r="I162" s="30"/>
      <c r="J162" s="29"/>
      <c r="K162" s="29"/>
      <c r="L162" s="29"/>
      <c r="M162" s="29"/>
      <c r="N162" s="29"/>
      <c r="O162" s="29"/>
      <c r="P162" s="2">
        <f>ROUND(SUM(P160:P161),5)</f>
        <v>-129.99</v>
      </c>
      <c r="Q162" s="2">
        <f>Q161</f>
        <v>-129.99</v>
      </c>
    </row>
    <row r="163" spans="1:17" x14ac:dyDescent="0.25">
      <c r="A163" s="1"/>
      <c r="B163" s="1"/>
      <c r="C163" s="1"/>
      <c r="D163" s="1" t="s">
        <v>157</v>
      </c>
      <c r="E163" s="1"/>
      <c r="F163" s="1"/>
      <c r="G163" s="1"/>
      <c r="H163" s="1"/>
      <c r="I163" s="22"/>
      <c r="J163" s="1"/>
      <c r="K163" s="1"/>
      <c r="L163" s="1"/>
      <c r="M163" s="1"/>
      <c r="N163" s="1"/>
      <c r="O163" s="1"/>
      <c r="P163" s="23"/>
      <c r="Q163" s="23"/>
    </row>
    <row r="164" spans="1:17" ht="15.75" thickBot="1" x14ac:dyDescent="0.3">
      <c r="A164" s="21"/>
      <c r="B164" s="21"/>
      <c r="C164" s="21"/>
      <c r="D164" s="21"/>
      <c r="E164" s="21"/>
      <c r="F164" s="21"/>
      <c r="G164" s="24"/>
      <c r="H164" s="24" t="s">
        <v>487</v>
      </c>
      <c r="I164" s="25">
        <v>45803</v>
      </c>
      <c r="J164" s="24" t="s">
        <v>518</v>
      </c>
      <c r="K164" s="24" t="s">
        <v>582</v>
      </c>
      <c r="L164" s="24" t="s">
        <v>687</v>
      </c>
      <c r="M164" s="24" t="s">
        <v>778</v>
      </c>
      <c r="N164" s="26"/>
      <c r="O164" s="24" t="s">
        <v>42</v>
      </c>
      <c r="P164" s="28">
        <v>-239.4</v>
      </c>
      <c r="Q164" s="28">
        <f>ROUND(Q163+P164,5)</f>
        <v>-239.4</v>
      </c>
    </row>
    <row r="165" spans="1:17" x14ac:dyDescent="0.25">
      <c r="A165" s="29"/>
      <c r="B165" s="29"/>
      <c r="C165" s="29"/>
      <c r="D165" s="29" t="s">
        <v>437</v>
      </c>
      <c r="E165" s="29"/>
      <c r="F165" s="29"/>
      <c r="G165" s="29"/>
      <c r="H165" s="29"/>
      <c r="I165" s="30"/>
      <c r="J165" s="29"/>
      <c r="K165" s="29"/>
      <c r="L165" s="29"/>
      <c r="M165" s="29"/>
      <c r="N165" s="29"/>
      <c r="O165" s="29"/>
      <c r="P165" s="2">
        <f>ROUND(SUM(P163:P164),5)</f>
        <v>-239.4</v>
      </c>
      <c r="Q165" s="2">
        <f>Q164</f>
        <v>-239.4</v>
      </c>
    </row>
    <row r="166" spans="1:17" x14ac:dyDescent="0.25">
      <c r="A166" s="1"/>
      <c r="B166" s="1"/>
      <c r="C166" s="1"/>
      <c r="D166" s="1" t="s">
        <v>159</v>
      </c>
      <c r="E166" s="1"/>
      <c r="F166" s="1"/>
      <c r="G166" s="1"/>
      <c r="H166" s="1"/>
      <c r="I166" s="22"/>
      <c r="J166" s="1"/>
      <c r="K166" s="1"/>
      <c r="L166" s="1"/>
      <c r="M166" s="1"/>
      <c r="N166" s="1"/>
      <c r="O166" s="1"/>
      <c r="P166" s="23"/>
      <c r="Q166" s="23"/>
    </row>
    <row r="167" spans="1:17" ht="15.75" thickBot="1" x14ac:dyDescent="0.3">
      <c r="A167" s="21"/>
      <c r="B167" s="21"/>
      <c r="C167" s="21"/>
      <c r="D167" s="21"/>
      <c r="E167" s="21"/>
      <c r="F167" s="21"/>
      <c r="G167" s="24"/>
      <c r="H167" s="24" t="s">
        <v>490</v>
      </c>
      <c r="I167" s="25">
        <v>45780</v>
      </c>
      <c r="J167" s="24" t="s">
        <v>493</v>
      </c>
      <c r="K167" s="24" t="s">
        <v>585</v>
      </c>
      <c r="L167" s="24" t="s">
        <v>493</v>
      </c>
      <c r="M167" s="24" t="s">
        <v>778</v>
      </c>
      <c r="N167" s="26"/>
      <c r="O167" s="24" t="s">
        <v>39</v>
      </c>
      <c r="P167" s="28">
        <v>-50</v>
      </c>
      <c r="Q167" s="28">
        <f>ROUND(Q166+P167,5)</f>
        <v>-50</v>
      </c>
    </row>
    <row r="168" spans="1:17" x14ac:dyDescent="0.25">
      <c r="A168" s="29"/>
      <c r="B168" s="29"/>
      <c r="C168" s="29"/>
      <c r="D168" s="29" t="s">
        <v>438</v>
      </c>
      <c r="E168" s="29"/>
      <c r="F168" s="29"/>
      <c r="G168" s="29"/>
      <c r="H168" s="29"/>
      <c r="I168" s="30"/>
      <c r="J168" s="29"/>
      <c r="K168" s="29"/>
      <c r="L168" s="29"/>
      <c r="M168" s="29"/>
      <c r="N168" s="29"/>
      <c r="O168" s="29"/>
      <c r="P168" s="2">
        <f>ROUND(SUM(P166:P167),5)</f>
        <v>-50</v>
      </c>
      <c r="Q168" s="2">
        <f>Q167</f>
        <v>-50</v>
      </c>
    </row>
    <row r="169" spans="1:17" x14ac:dyDescent="0.25">
      <c r="A169" s="1"/>
      <c r="B169" s="1"/>
      <c r="C169" s="1"/>
      <c r="D169" s="1" t="s">
        <v>160</v>
      </c>
      <c r="E169" s="1"/>
      <c r="F169" s="1"/>
      <c r="G169" s="1"/>
      <c r="H169" s="1"/>
      <c r="I169" s="22"/>
      <c r="J169" s="1"/>
      <c r="K169" s="1"/>
      <c r="L169" s="1"/>
      <c r="M169" s="1"/>
      <c r="N169" s="1"/>
      <c r="O169" s="1"/>
      <c r="P169" s="23"/>
      <c r="Q169" s="23"/>
    </row>
    <row r="170" spans="1:17" x14ac:dyDescent="0.25">
      <c r="A170" s="24"/>
      <c r="B170" s="24"/>
      <c r="C170" s="24"/>
      <c r="D170" s="24"/>
      <c r="E170" s="24"/>
      <c r="F170" s="24"/>
      <c r="G170" s="24"/>
      <c r="H170" s="24" t="s">
        <v>490</v>
      </c>
      <c r="I170" s="25">
        <v>45779</v>
      </c>
      <c r="J170" s="24" t="s">
        <v>505</v>
      </c>
      <c r="K170" s="24" t="s">
        <v>565</v>
      </c>
      <c r="L170" s="24" t="s">
        <v>688</v>
      </c>
      <c r="M170" s="24" t="s">
        <v>778</v>
      </c>
      <c r="N170" s="26"/>
      <c r="O170" s="24" t="s">
        <v>39</v>
      </c>
      <c r="P170" s="27">
        <v>-584</v>
      </c>
      <c r="Q170" s="27">
        <f>ROUND(Q169+P170,5)</f>
        <v>-584</v>
      </c>
    </row>
    <row r="171" spans="1:17" x14ac:dyDescent="0.25">
      <c r="A171" s="24"/>
      <c r="B171" s="24"/>
      <c r="C171" s="24"/>
      <c r="D171" s="24"/>
      <c r="E171" s="24"/>
      <c r="F171" s="24"/>
      <c r="G171" s="24"/>
      <c r="H171" s="24" t="s">
        <v>487</v>
      </c>
      <c r="I171" s="25">
        <v>45785</v>
      </c>
      <c r="J171" s="24"/>
      <c r="K171" s="24" t="s">
        <v>586</v>
      </c>
      <c r="L171" s="24" t="s">
        <v>689</v>
      </c>
      <c r="M171" s="24" t="s">
        <v>778</v>
      </c>
      <c r="N171" s="26"/>
      <c r="O171" s="24" t="s">
        <v>42</v>
      </c>
      <c r="P171" s="27">
        <v>-250</v>
      </c>
      <c r="Q171" s="27">
        <f>ROUND(Q170+P171,5)</f>
        <v>-834</v>
      </c>
    </row>
    <row r="172" spans="1:17" x14ac:dyDescent="0.25">
      <c r="A172" s="24"/>
      <c r="B172" s="24"/>
      <c r="C172" s="24"/>
      <c r="D172" s="24"/>
      <c r="E172" s="24"/>
      <c r="F172" s="24"/>
      <c r="G172" s="24"/>
      <c r="H172" s="24" t="s">
        <v>487</v>
      </c>
      <c r="I172" s="25">
        <v>45785</v>
      </c>
      <c r="J172" s="24"/>
      <c r="K172" s="24" t="s">
        <v>586</v>
      </c>
      <c r="L172" s="24" t="s">
        <v>690</v>
      </c>
      <c r="M172" s="24" t="s">
        <v>778</v>
      </c>
      <c r="N172" s="26"/>
      <c r="O172" s="24" t="s">
        <v>42</v>
      </c>
      <c r="P172" s="27">
        <v>-30</v>
      </c>
      <c r="Q172" s="27">
        <f>ROUND(Q171+P172,5)</f>
        <v>-864</v>
      </c>
    </row>
    <row r="173" spans="1:17" x14ac:dyDescent="0.25">
      <c r="A173" s="24"/>
      <c r="B173" s="24"/>
      <c r="C173" s="24"/>
      <c r="D173" s="24"/>
      <c r="E173" s="24"/>
      <c r="F173" s="24"/>
      <c r="G173" s="24"/>
      <c r="H173" s="24" t="s">
        <v>487</v>
      </c>
      <c r="I173" s="25">
        <v>45800</v>
      </c>
      <c r="J173" s="24"/>
      <c r="K173" s="24" t="s">
        <v>587</v>
      </c>
      <c r="L173" s="24" t="s">
        <v>691</v>
      </c>
      <c r="M173" s="24" t="s">
        <v>778</v>
      </c>
      <c r="N173" s="26"/>
      <c r="O173" s="24" t="s">
        <v>42</v>
      </c>
      <c r="P173" s="27">
        <v>-25</v>
      </c>
      <c r="Q173" s="27">
        <f>ROUND(Q172+P173,5)</f>
        <v>-889</v>
      </c>
    </row>
    <row r="174" spans="1:17" ht="15.75" thickBot="1" x14ac:dyDescent="0.3">
      <c r="A174" s="24"/>
      <c r="B174" s="24"/>
      <c r="C174" s="24"/>
      <c r="D174" s="24"/>
      <c r="E174" s="24"/>
      <c r="F174" s="24"/>
      <c r="G174" s="24"/>
      <c r="H174" s="24" t="s">
        <v>487</v>
      </c>
      <c r="I174" s="25">
        <v>45806</v>
      </c>
      <c r="J174" s="24" t="s">
        <v>520</v>
      </c>
      <c r="K174" s="24" t="s">
        <v>574</v>
      </c>
      <c r="L174" s="24" t="s">
        <v>692</v>
      </c>
      <c r="M174" s="24" t="s">
        <v>778</v>
      </c>
      <c r="N174" s="26"/>
      <c r="O174" s="24" t="s">
        <v>42</v>
      </c>
      <c r="P174" s="27">
        <v>-5.42</v>
      </c>
      <c r="Q174" s="27">
        <f>ROUND(Q173+P174,5)</f>
        <v>-894.42</v>
      </c>
    </row>
    <row r="175" spans="1:17" ht="15.75" thickBot="1" x14ac:dyDescent="0.3">
      <c r="A175" s="29"/>
      <c r="B175" s="29"/>
      <c r="C175" s="29"/>
      <c r="D175" s="29" t="s">
        <v>439</v>
      </c>
      <c r="E175" s="29"/>
      <c r="F175" s="29"/>
      <c r="G175" s="29"/>
      <c r="H175" s="29"/>
      <c r="I175" s="30"/>
      <c r="J175" s="29"/>
      <c r="K175" s="29"/>
      <c r="L175" s="29"/>
      <c r="M175" s="29"/>
      <c r="N175" s="29"/>
      <c r="O175" s="29"/>
      <c r="P175" s="3">
        <f>ROUND(SUM(P169:P174),5)</f>
        <v>-894.42</v>
      </c>
      <c r="Q175" s="3">
        <f>Q174</f>
        <v>-894.42</v>
      </c>
    </row>
    <row r="176" spans="1:17" x14ac:dyDescent="0.25">
      <c r="A176" s="29"/>
      <c r="B176" s="29"/>
      <c r="C176" s="29" t="s">
        <v>161</v>
      </c>
      <c r="D176" s="29"/>
      <c r="E176" s="29"/>
      <c r="F176" s="29"/>
      <c r="G176" s="29"/>
      <c r="H176" s="29"/>
      <c r="I176" s="30"/>
      <c r="J176" s="29"/>
      <c r="K176" s="29"/>
      <c r="L176" s="29"/>
      <c r="M176" s="29"/>
      <c r="N176" s="29"/>
      <c r="O176" s="29"/>
      <c r="P176" s="2">
        <f>ROUND(P162+P165+P168+P175,5)</f>
        <v>-1313.81</v>
      </c>
      <c r="Q176" s="2">
        <f>ROUND(Q162+Q165+Q168+Q175,5)</f>
        <v>-1313.81</v>
      </c>
    </row>
    <row r="177" spans="1:17" x14ac:dyDescent="0.25">
      <c r="A177" s="1"/>
      <c r="B177" s="1"/>
      <c r="C177" s="1" t="s">
        <v>162</v>
      </c>
      <c r="D177" s="1"/>
      <c r="E177" s="1"/>
      <c r="F177" s="1"/>
      <c r="G177" s="1"/>
      <c r="H177" s="1"/>
      <c r="I177" s="22"/>
      <c r="J177" s="1"/>
      <c r="K177" s="1"/>
      <c r="L177" s="1"/>
      <c r="M177" s="1"/>
      <c r="N177" s="1"/>
      <c r="O177" s="1"/>
      <c r="P177" s="23"/>
      <c r="Q177" s="23"/>
    </row>
    <row r="178" spans="1:17" x14ac:dyDescent="0.25">
      <c r="A178" s="1"/>
      <c r="B178" s="1"/>
      <c r="C178" s="1"/>
      <c r="D178" s="1" t="s">
        <v>163</v>
      </c>
      <c r="E178" s="1"/>
      <c r="F178" s="1"/>
      <c r="G178" s="1"/>
      <c r="H178" s="1"/>
      <c r="I178" s="22"/>
      <c r="J178" s="1"/>
      <c r="K178" s="1"/>
      <c r="L178" s="1"/>
      <c r="M178" s="1"/>
      <c r="N178" s="1"/>
      <c r="O178" s="1"/>
      <c r="P178" s="23"/>
      <c r="Q178" s="23"/>
    </row>
    <row r="179" spans="1:17" x14ac:dyDescent="0.25">
      <c r="A179" s="1"/>
      <c r="B179" s="1"/>
      <c r="C179" s="1"/>
      <c r="D179" s="1"/>
      <c r="E179" s="1" t="s">
        <v>166</v>
      </c>
      <c r="F179" s="1"/>
      <c r="G179" s="1"/>
      <c r="H179" s="1"/>
      <c r="I179" s="22"/>
      <c r="J179" s="1"/>
      <c r="K179" s="1"/>
      <c r="L179" s="1"/>
      <c r="M179" s="1"/>
      <c r="N179" s="1"/>
      <c r="O179" s="1"/>
      <c r="P179" s="23"/>
      <c r="Q179" s="23"/>
    </row>
    <row r="180" spans="1:17" x14ac:dyDescent="0.25">
      <c r="A180" s="24"/>
      <c r="B180" s="24"/>
      <c r="C180" s="24"/>
      <c r="D180" s="24"/>
      <c r="E180" s="24"/>
      <c r="F180" s="24"/>
      <c r="G180" s="24"/>
      <c r="H180" s="24" t="s">
        <v>492</v>
      </c>
      <c r="I180" s="25">
        <v>45807</v>
      </c>
      <c r="J180" s="24" t="s">
        <v>521</v>
      </c>
      <c r="K180" s="24" t="s">
        <v>588</v>
      </c>
      <c r="L180" s="24" t="s">
        <v>693</v>
      </c>
      <c r="M180" s="24" t="s">
        <v>778</v>
      </c>
      <c r="N180" s="26"/>
      <c r="O180" s="24" t="s">
        <v>11</v>
      </c>
      <c r="P180" s="27">
        <v>-1798.08</v>
      </c>
      <c r="Q180" s="27">
        <f>ROUND(Q179+P180,5)</f>
        <v>-1798.08</v>
      </c>
    </row>
    <row r="181" spans="1:17" x14ac:dyDescent="0.25">
      <c r="A181" s="24"/>
      <c r="B181" s="24"/>
      <c r="C181" s="24"/>
      <c r="D181" s="24"/>
      <c r="E181" s="24"/>
      <c r="F181" s="24"/>
      <c r="G181" s="24"/>
      <c r="H181" s="24" t="s">
        <v>492</v>
      </c>
      <c r="I181" s="25">
        <v>45807</v>
      </c>
      <c r="J181" s="24" t="s">
        <v>522</v>
      </c>
      <c r="K181" s="24" t="s">
        <v>589</v>
      </c>
      <c r="L181" s="24" t="s">
        <v>693</v>
      </c>
      <c r="M181" s="24" t="s">
        <v>778</v>
      </c>
      <c r="N181" s="26"/>
      <c r="O181" s="24" t="s">
        <v>11</v>
      </c>
      <c r="P181" s="27">
        <v>-899.04</v>
      </c>
      <c r="Q181" s="27">
        <f>ROUND(Q180+P181,5)</f>
        <v>-2697.12</v>
      </c>
    </row>
    <row r="182" spans="1:17" x14ac:dyDescent="0.25">
      <c r="A182" s="24"/>
      <c r="B182" s="24"/>
      <c r="C182" s="24"/>
      <c r="D182" s="24"/>
      <c r="E182" s="24"/>
      <c r="F182" s="24"/>
      <c r="G182" s="24"/>
      <c r="H182" s="24" t="s">
        <v>492</v>
      </c>
      <c r="I182" s="25">
        <v>45807</v>
      </c>
      <c r="J182" s="24" t="s">
        <v>523</v>
      </c>
      <c r="K182" s="24" t="s">
        <v>590</v>
      </c>
      <c r="L182" s="24" t="s">
        <v>693</v>
      </c>
      <c r="M182" s="24" t="s">
        <v>778</v>
      </c>
      <c r="N182" s="26"/>
      <c r="O182" s="24" t="s">
        <v>11</v>
      </c>
      <c r="P182" s="27">
        <v>-449.52</v>
      </c>
      <c r="Q182" s="27">
        <f>ROUND(Q181+P182,5)</f>
        <v>-3146.64</v>
      </c>
    </row>
    <row r="183" spans="1:17" ht="15.75" thickBot="1" x14ac:dyDescent="0.3">
      <c r="A183" s="24"/>
      <c r="B183" s="24"/>
      <c r="C183" s="24"/>
      <c r="D183" s="24"/>
      <c r="E183" s="24"/>
      <c r="F183" s="24"/>
      <c r="G183" s="24"/>
      <c r="H183" s="24" t="s">
        <v>492</v>
      </c>
      <c r="I183" s="25">
        <v>45807</v>
      </c>
      <c r="J183" s="24" t="s">
        <v>524</v>
      </c>
      <c r="K183" s="24" t="s">
        <v>591</v>
      </c>
      <c r="L183" s="24" t="s">
        <v>693</v>
      </c>
      <c r="M183" s="24" t="s">
        <v>778</v>
      </c>
      <c r="N183" s="26"/>
      <c r="O183" s="24" t="s">
        <v>11</v>
      </c>
      <c r="P183" s="28">
        <v>-1723.16</v>
      </c>
      <c r="Q183" s="28">
        <f>ROUND(Q182+P183,5)</f>
        <v>-4869.8</v>
      </c>
    </row>
    <row r="184" spans="1:17" x14ac:dyDescent="0.25">
      <c r="A184" s="29"/>
      <c r="B184" s="29"/>
      <c r="C184" s="29"/>
      <c r="D184" s="29"/>
      <c r="E184" s="29" t="s">
        <v>440</v>
      </c>
      <c r="F184" s="29"/>
      <c r="G184" s="29"/>
      <c r="H184" s="29"/>
      <c r="I184" s="30"/>
      <c r="J184" s="29"/>
      <c r="K184" s="29"/>
      <c r="L184" s="29"/>
      <c r="M184" s="29"/>
      <c r="N184" s="29"/>
      <c r="O184" s="29"/>
      <c r="P184" s="2">
        <f>ROUND(SUM(P179:P183),5)</f>
        <v>-4869.8</v>
      </c>
      <c r="Q184" s="2">
        <f>Q183</f>
        <v>-4869.8</v>
      </c>
    </row>
    <row r="185" spans="1:17" x14ac:dyDescent="0.25">
      <c r="A185" s="1"/>
      <c r="B185" s="1"/>
      <c r="C185" s="1"/>
      <c r="D185" s="1"/>
      <c r="E185" s="1" t="s">
        <v>167</v>
      </c>
      <c r="F185" s="1"/>
      <c r="G185" s="1"/>
      <c r="H185" s="1"/>
      <c r="I185" s="22"/>
      <c r="J185" s="1"/>
      <c r="K185" s="1"/>
      <c r="L185" s="1"/>
      <c r="M185" s="1"/>
      <c r="N185" s="1"/>
      <c r="O185" s="1"/>
      <c r="P185" s="23"/>
      <c r="Q185" s="23"/>
    </row>
    <row r="186" spans="1:17" x14ac:dyDescent="0.25">
      <c r="A186" s="1"/>
      <c r="B186" s="1"/>
      <c r="C186" s="1"/>
      <c r="D186" s="1"/>
      <c r="E186" s="1"/>
      <c r="F186" s="1" t="s">
        <v>168</v>
      </c>
      <c r="G186" s="1"/>
      <c r="H186" s="1"/>
      <c r="I186" s="22"/>
      <c r="J186" s="1"/>
      <c r="K186" s="1"/>
      <c r="L186" s="1"/>
      <c r="M186" s="1"/>
      <c r="N186" s="1"/>
      <c r="O186" s="1"/>
      <c r="P186" s="23"/>
      <c r="Q186" s="23"/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492</v>
      </c>
      <c r="I187" s="25">
        <v>45807</v>
      </c>
      <c r="J187" s="24" t="s">
        <v>525</v>
      </c>
      <c r="K187" s="24" t="s">
        <v>592</v>
      </c>
      <c r="L187" s="24" t="s">
        <v>693</v>
      </c>
      <c r="M187" s="24" t="s">
        <v>778</v>
      </c>
      <c r="N187" s="26"/>
      <c r="O187" s="24" t="s">
        <v>11</v>
      </c>
      <c r="P187" s="27">
        <v>-12630.12</v>
      </c>
      <c r="Q187" s="27">
        <f>ROUND(Q186+P187,5)</f>
        <v>-12630.12</v>
      </c>
    </row>
    <row r="188" spans="1:17" x14ac:dyDescent="0.25">
      <c r="A188" s="24"/>
      <c r="B188" s="24"/>
      <c r="C188" s="24"/>
      <c r="D188" s="24"/>
      <c r="E188" s="24"/>
      <c r="F188" s="24"/>
      <c r="G188" s="24"/>
      <c r="H188" s="24" t="s">
        <v>492</v>
      </c>
      <c r="I188" s="25">
        <v>45807</v>
      </c>
      <c r="J188" s="24" t="s">
        <v>525</v>
      </c>
      <c r="K188" s="24" t="s">
        <v>592</v>
      </c>
      <c r="L188" s="24" t="s">
        <v>693</v>
      </c>
      <c r="M188" s="24" t="s">
        <v>778</v>
      </c>
      <c r="N188" s="26"/>
      <c r="O188" s="24" t="s">
        <v>11</v>
      </c>
      <c r="P188" s="27">
        <v>0</v>
      </c>
      <c r="Q188" s="27">
        <f>ROUND(Q187+P188,5)</f>
        <v>-12630.12</v>
      </c>
    </row>
    <row r="189" spans="1:17" x14ac:dyDescent="0.25">
      <c r="A189" s="24"/>
      <c r="B189" s="24"/>
      <c r="C189" s="24"/>
      <c r="D189" s="24"/>
      <c r="E189" s="24"/>
      <c r="F189" s="24"/>
      <c r="G189" s="24"/>
      <c r="H189" s="24" t="s">
        <v>492</v>
      </c>
      <c r="I189" s="25">
        <v>45807</v>
      </c>
      <c r="J189" s="24" t="s">
        <v>525</v>
      </c>
      <c r="K189" s="24" t="s">
        <v>592</v>
      </c>
      <c r="L189" s="24" t="s">
        <v>693</v>
      </c>
      <c r="M189" s="24" t="s">
        <v>778</v>
      </c>
      <c r="N189" s="26"/>
      <c r="O189" s="24" t="s">
        <v>11</v>
      </c>
      <c r="P189" s="27">
        <v>0</v>
      </c>
      <c r="Q189" s="27">
        <f>ROUND(Q188+P189,5)</f>
        <v>-12630.12</v>
      </c>
    </row>
    <row r="190" spans="1:17" x14ac:dyDescent="0.25">
      <c r="A190" s="24"/>
      <c r="B190" s="24"/>
      <c r="C190" s="24"/>
      <c r="D190" s="24"/>
      <c r="E190" s="24"/>
      <c r="F190" s="24"/>
      <c r="G190" s="24"/>
      <c r="H190" s="24" t="s">
        <v>492</v>
      </c>
      <c r="I190" s="25">
        <v>45807</v>
      </c>
      <c r="J190" s="24" t="s">
        <v>525</v>
      </c>
      <c r="K190" s="24" t="s">
        <v>592</v>
      </c>
      <c r="L190" s="24" t="s">
        <v>693</v>
      </c>
      <c r="M190" s="24" t="s">
        <v>778</v>
      </c>
      <c r="N190" s="26"/>
      <c r="O190" s="24" t="s">
        <v>11</v>
      </c>
      <c r="P190" s="27">
        <v>0</v>
      </c>
      <c r="Q190" s="27">
        <f>ROUND(Q189+P190,5)</f>
        <v>-12630.12</v>
      </c>
    </row>
    <row r="191" spans="1:17" ht="15.75" thickBot="1" x14ac:dyDescent="0.3">
      <c r="A191" s="24"/>
      <c r="B191" s="24"/>
      <c r="C191" s="24"/>
      <c r="D191" s="24"/>
      <c r="E191" s="24"/>
      <c r="F191" s="24"/>
      <c r="G191" s="24"/>
      <c r="H191" s="24" t="s">
        <v>492</v>
      </c>
      <c r="I191" s="25">
        <v>45807</v>
      </c>
      <c r="J191" s="24" t="s">
        <v>525</v>
      </c>
      <c r="K191" s="24" t="s">
        <v>592</v>
      </c>
      <c r="L191" s="24" t="s">
        <v>693</v>
      </c>
      <c r="M191" s="24" t="s">
        <v>778</v>
      </c>
      <c r="N191" s="26"/>
      <c r="O191" s="24" t="s">
        <v>11</v>
      </c>
      <c r="P191" s="28">
        <v>0</v>
      </c>
      <c r="Q191" s="28">
        <f>ROUND(Q190+P191,5)</f>
        <v>-12630.12</v>
      </c>
    </row>
    <row r="192" spans="1:17" x14ac:dyDescent="0.25">
      <c r="A192" s="29"/>
      <c r="B192" s="29"/>
      <c r="C192" s="29"/>
      <c r="D192" s="29"/>
      <c r="E192" s="29"/>
      <c r="F192" s="29" t="s">
        <v>441</v>
      </c>
      <c r="G192" s="29"/>
      <c r="H192" s="29"/>
      <c r="I192" s="30"/>
      <c r="J192" s="29"/>
      <c r="K192" s="29"/>
      <c r="L192" s="29"/>
      <c r="M192" s="29"/>
      <c r="N192" s="29"/>
      <c r="O192" s="29"/>
      <c r="P192" s="2">
        <f>ROUND(SUM(P186:P191),5)</f>
        <v>-12630.12</v>
      </c>
      <c r="Q192" s="2">
        <f>Q191</f>
        <v>-12630.12</v>
      </c>
    </row>
    <row r="193" spans="1:17" x14ac:dyDescent="0.25">
      <c r="A193" s="1"/>
      <c r="B193" s="1"/>
      <c r="C193" s="1"/>
      <c r="D193" s="1"/>
      <c r="E193" s="1"/>
      <c r="F193" s="1" t="s">
        <v>169</v>
      </c>
      <c r="G193" s="1"/>
      <c r="H193" s="1"/>
      <c r="I193" s="22"/>
      <c r="J193" s="1"/>
      <c r="K193" s="1"/>
      <c r="L193" s="1"/>
      <c r="M193" s="1"/>
      <c r="N193" s="1"/>
      <c r="O193" s="1"/>
      <c r="P193" s="23"/>
      <c r="Q193" s="23"/>
    </row>
    <row r="194" spans="1:17" ht="15.75" thickBot="1" x14ac:dyDescent="0.3">
      <c r="A194" s="21"/>
      <c r="B194" s="21"/>
      <c r="C194" s="21"/>
      <c r="D194" s="21"/>
      <c r="E194" s="21"/>
      <c r="F194" s="21"/>
      <c r="G194" s="24"/>
      <c r="H194" s="24" t="s">
        <v>492</v>
      </c>
      <c r="I194" s="25">
        <v>45807</v>
      </c>
      <c r="J194" s="24" t="s">
        <v>525</v>
      </c>
      <c r="K194" s="24" t="s">
        <v>592</v>
      </c>
      <c r="L194" s="24" t="s">
        <v>693</v>
      </c>
      <c r="M194" s="24" t="s">
        <v>778</v>
      </c>
      <c r="N194" s="26"/>
      <c r="O194" s="24" t="s">
        <v>11</v>
      </c>
      <c r="P194" s="28">
        <v>-1326.16</v>
      </c>
      <c r="Q194" s="28">
        <f>ROUND(Q193+P194,5)</f>
        <v>-1326.16</v>
      </c>
    </row>
    <row r="195" spans="1:17" x14ac:dyDescent="0.25">
      <c r="A195" s="29"/>
      <c r="B195" s="29"/>
      <c r="C195" s="29"/>
      <c r="D195" s="29"/>
      <c r="E195" s="29"/>
      <c r="F195" s="29" t="s">
        <v>442</v>
      </c>
      <c r="G195" s="29"/>
      <c r="H195" s="29"/>
      <c r="I195" s="30"/>
      <c r="J195" s="29"/>
      <c r="K195" s="29"/>
      <c r="L195" s="29"/>
      <c r="M195" s="29"/>
      <c r="N195" s="29"/>
      <c r="O195" s="29"/>
      <c r="P195" s="2">
        <f>ROUND(SUM(P193:P194),5)</f>
        <v>-1326.16</v>
      </c>
      <c r="Q195" s="2">
        <f>Q194</f>
        <v>-1326.16</v>
      </c>
    </row>
    <row r="196" spans="1:17" x14ac:dyDescent="0.25">
      <c r="A196" s="1"/>
      <c r="B196" s="1"/>
      <c r="C196" s="1"/>
      <c r="D196" s="1"/>
      <c r="E196" s="1"/>
      <c r="F196" s="1" t="s">
        <v>170</v>
      </c>
      <c r="G196" s="1"/>
      <c r="H196" s="1"/>
      <c r="I196" s="22"/>
      <c r="J196" s="1"/>
      <c r="K196" s="1"/>
      <c r="L196" s="1"/>
      <c r="M196" s="1"/>
      <c r="N196" s="1"/>
      <c r="O196" s="1"/>
      <c r="P196" s="23"/>
      <c r="Q196" s="23"/>
    </row>
    <row r="197" spans="1:17" ht="15.75" thickBot="1" x14ac:dyDescent="0.3">
      <c r="A197" s="21"/>
      <c r="B197" s="21"/>
      <c r="C197" s="21"/>
      <c r="D197" s="21"/>
      <c r="E197" s="21"/>
      <c r="F197" s="21"/>
      <c r="G197" s="24"/>
      <c r="H197" s="24" t="s">
        <v>492</v>
      </c>
      <c r="I197" s="25">
        <v>45807</v>
      </c>
      <c r="J197" s="24" t="s">
        <v>525</v>
      </c>
      <c r="K197" s="24" t="s">
        <v>592</v>
      </c>
      <c r="L197" s="24" t="s">
        <v>693</v>
      </c>
      <c r="M197" s="24" t="s">
        <v>778</v>
      </c>
      <c r="N197" s="26"/>
      <c r="O197" s="24" t="s">
        <v>11</v>
      </c>
      <c r="P197" s="28">
        <v>-479.94</v>
      </c>
      <c r="Q197" s="28">
        <f>ROUND(Q196+P197,5)</f>
        <v>-479.94</v>
      </c>
    </row>
    <row r="198" spans="1:17" x14ac:dyDescent="0.25">
      <c r="A198" s="29"/>
      <c r="B198" s="29"/>
      <c r="C198" s="29"/>
      <c r="D198" s="29"/>
      <c r="E198" s="29"/>
      <c r="F198" s="29" t="s">
        <v>443</v>
      </c>
      <c r="G198" s="29"/>
      <c r="H198" s="29"/>
      <c r="I198" s="30"/>
      <c r="J198" s="29"/>
      <c r="K198" s="29"/>
      <c r="L198" s="29"/>
      <c r="M198" s="29"/>
      <c r="N198" s="29"/>
      <c r="O198" s="29"/>
      <c r="P198" s="2">
        <f>ROUND(SUM(P196:P197),5)</f>
        <v>-479.94</v>
      </c>
      <c r="Q198" s="2">
        <f>Q197</f>
        <v>-479.94</v>
      </c>
    </row>
    <row r="199" spans="1:17" x14ac:dyDescent="0.25">
      <c r="A199" s="1"/>
      <c r="B199" s="1"/>
      <c r="C199" s="1"/>
      <c r="D199" s="1"/>
      <c r="E199" s="1"/>
      <c r="F199" s="1" t="s">
        <v>172</v>
      </c>
      <c r="G199" s="1"/>
      <c r="H199" s="1"/>
      <c r="I199" s="22"/>
      <c r="J199" s="1"/>
      <c r="K199" s="1"/>
      <c r="L199" s="1"/>
      <c r="M199" s="1"/>
      <c r="N199" s="1"/>
      <c r="O199" s="1"/>
      <c r="P199" s="23"/>
      <c r="Q199" s="23"/>
    </row>
    <row r="200" spans="1:17" ht="15.75" thickBot="1" x14ac:dyDescent="0.3">
      <c r="A200" s="21"/>
      <c r="B200" s="21"/>
      <c r="C200" s="21"/>
      <c r="D200" s="21"/>
      <c r="E200" s="21"/>
      <c r="F200" s="21"/>
      <c r="G200" s="24"/>
      <c r="H200" s="24" t="s">
        <v>492</v>
      </c>
      <c r="I200" s="25">
        <v>45807</v>
      </c>
      <c r="J200" s="24" t="s">
        <v>525</v>
      </c>
      <c r="K200" s="24" t="s">
        <v>592</v>
      </c>
      <c r="L200" s="24" t="s">
        <v>693</v>
      </c>
      <c r="M200" s="24" t="s">
        <v>778</v>
      </c>
      <c r="N200" s="26"/>
      <c r="O200" s="24" t="s">
        <v>11</v>
      </c>
      <c r="P200" s="27">
        <v>-946</v>
      </c>
      <c r="Q200" s="27">
        <f>ROUND(Q199+P200,5)</f>
        <v>-946</v>
      </c>
    </row>
    <row r="201" spans="1:17" ht="15.75" thickBot="1" x14ac:dyDescent="0.3">
      <c r="A201" s="29"/>
      <c r="B201" s="29"/>
      <c r="C201" s="29"/>
      <c r="D201" s="29"/>
      <c r="E201" s="29"/>
      <c r="F201" s="29" t="s">
        <v>444</v>
      </c>
      <c r="G201" s="29"/>
      <c r="H201" s="29"/>
      <c r="I201" s="30"/>
      <c r="J201" s="29"/>
      <c r="K201" s="29"/>
      <c r="L201" s="29"/>
      <c r="M201" s="29"/>
      <c r="N201" s="29"/>
      <c r="O201" s="29"/>
      <c r="P201" s="3">
        <f>ROUND(SUM(P199:P200),5)</f>
        <v>-946</v>
      </c>
      <c r="Q201" s="3">
        <f>Q200</f>
        <v>-946</v>
      </c>
    </row>
    <row r="202" spans="1:17" x14ac:dyDescent="0.25">
      <c r="A202" s="29"/>
      <c r="B202" s="29"/>
      <c r="C202" s="29"/>
      <c r="D202" s="29"/>
      <c r="E202" s="29" t="s">
        <v>177</v>
      </c>
      <c r="F202" s="29"/>
      <c r="G202" s="29"/>
      <c r="H202" s="29"/>
      <c r="I202" s="30"/>
      <c r="J202" s="29"/>
      <c r="K202" s="29"/>
      <c r="L202" s="29"/>
      <c r="M202" s="29"/>
      <c r="N202" s="29"/>
      <c r="O202" s="29"/>
      <c r="P202" s="2">
        <f>ROUND(P192+P195+P198+P201,5)</f>
        <v>-15382.22</v>
      </c>
      <c r="Q202" s="2">
        <f>ROUND(Q192+Q195+Q198+Q201,5)</f>
        <v>-15382.22</v>
      </c>
    </row>
    <row r="203" spans="1:17" x14ac:dyDescent="0.25">
      <c r="A203" s="1"/>
      <c r="B203" s="1"/>
      <c r="C203" s="1"/>
      <c r="D203" s="1"/>
      <c r="E203" s="1" t="s">
        <v>178</v>
      </c>
      <c r="F203" s="1"/>
      <c r="G203" s="1"/>
      <c r="H203" s="1"/>
      <c r="I203" s="22"/>
      <c r="J203" s="1"/>
      <c r="K203" s="1"/>
      <c r="L203" s="1"/>
      <c r="M203" s="1"/>
      <c r="N203" s="1"/>
      <c r="O203" s="1"/>
      <c r="P203" s="23"/>
      <c r="Q203" s="23"/>
    </row>
    <row r="204" spans="1:17" x14ac:dyDescent="0.25">
      <c r="A204" s="24"/>
      <c r="B204" s="24"/>
      <c r="C204" s="24"/>
      <c r="D204" s="24"/>
      <c r="E204" s="24"/>
      <c r="F204" s="24"/>
      <c r="G204" s="24"/>
      <c r="H204" s="24" t="s">
        <v>492</v>
      </c>
      <c r="I204" s="25">
        <v>45807</v>
      </c>
      <c r="J204" s="24" t="s">
        <v>526</v>
      </c>
      <c r="K204" s="24" t="s">
        <v>593</v>
      </c>
      <c r="L204" s="24" t="s">
        <v>693</v>
      </c>
      <c r="M204" s="24" t="s">
        <v>778</v>
      </c>
      <c r="N204" s="26"/>
      <c r="O204" s="24" t="s">
        <v>11</v>
      </c>
      <c r="P204" s="27">
        <v>-10111.33</v>
      </c>
      <c r="Q204" s="27">
        <f t="shared" ref="Q204:Q217" si="5">ROUND(Q203+P204,5)</f>
        <v>-10111.33</v>
      </c>
    </row>
    <row r="205" spans="1:17" x14ac:dyDescent="0.25">
      <c r="A205" s="24"/>
      <c r="B205" s="24"/>
      <c r="C205" s="24"/>
      <c r="D205" s="24"/>
      <c r="E205" s="24"/>
      <c r="F205" s="24"/>
      <c r="G205" s="24"/>
      <c r="H205" s="24" t="s">
        <v>492</v>
      </c>
      <c r="I205" s="25">
        <v>45807</v>
      </c>
      <c r="J205" s="24" t="s">
        <v>526</v>
      </c>
      <c r="K205" s="24" t="s">
        <v>593</v>
      </c>
      <c r="L205" s="24" t="s">
        <v>693</v>
      </c>
      <c r="M205" s="24" t="s">
        <v>778</v>
      </c>
      <c r="N205" s="26"/>
      <c r="O205" s="24" t="s">
        <v>11</v>
      </c>
      <c r="P205" s="27">
        <v>0</v>
      </c>
      <c r="Q205" s="27">
        <f t="shared" si="5"/>
        <v>-10111.33</v>
      </c>
    </row>
    <row r="206" spans="1:17" x14ac:dyDescent="0.25">
      <c r="A206" s="24"/>
      <c r="B206" s="24"/>
      <c r="C206" s="24"/>
      <c r="D206" s="24"/>
      <c r="E206" s="24"/>
      <c r="F206" s="24"/>
      <c r="G206" s="24"/>
      <c r="H206" s="24" t="s">
        <v>492</v>
      </c>
      <c r="I206" s="25">
        <v>45807</v>
      </c>
      <c r="J206" s="24" t="s">
        <v>526</v>
      </c>
      <c r="K206" s="24" t="s">
        <v>593</v>
      </c>
      <c r="L206" s="24" t="s">
        <v>693</v>
      </c>
      <c r="M206" s="24" t="s">
        <v>778</v>
      </c>
      <c r="N206" s="26"/>
      <c r="O206" s="24" t="s">
        <v>11</v>
      </c>
      <c r="P206" s="27">
        <v>0</v>
      </c>
      <c r="Q206" s="27">
        <f t="shared" si="5"/>
        <v>-10111.33</v>
      </c>
    </row>
    <row r="207" spans="1:17" x14ac:dyDescent="0.25">
      <c r="A207" s="24"/>
      <c r="B207" s="24"/>
      <c r="C207" s="24"/>
      <c r="D207" s="24"/>
      <c r="E207" s="24"/>
      <c r="F207" s="24"/>
      <c r="G207" s="24"/>
      <c r="H207" s="24" t="s">
        <v>492</v>
      </c>
      <c r="I207" s="25">
        <v>45807</v>
      </c>
      <c r="J207" s="24" t="s">
        <v>526</v>
      </c>
      <c r="K207" s="24" t="s">
        <v>593</v>
      </c>
      <c r="L207" s="24" t="s">
        <v>693</v>
      </c>
      <c r="M207" s="24" t="s">
        <v>778</v>
      </c>
      <c r="N207" s="26"/>
      <c r="O207" s="24" t="s">
        <v>11</v>
      </c>
      <c r="P207" s="27">
        <v>-1496.88</v>
      </c>
      <c r="Q207" s="27">
        <f t="shared" si="5"/>
        <v>-11608.21</v>
      </c>
    </row>
    <row r="208" spans="1:17" x14ac:dyDescent="0.25">
      <c r="A208" s="24"/>
      <c r="B208" s="24"/>
      <c r="C208" s="24"/>
      <c r="D208" s="24"/>
      <c r="E208" s="24"/>
      <c r="F208" s="24"/>
      <c r="G208" s="24"/>
      <c r="H208" s="24" t="s">
        <v>492</v>
      </c>
      <c r="I208" s="25">
        <v>45807</v>
      </c>
      <c r="J208" s="24" t="s">
        <v>527</v>
      </c>
      <c r="K208" s="24" t="s">
        <v>594</v>
      </c>
      <c r="L208" s="24" t="s">
        <v>693</v>
      </c>
      <c r="M208" s="24" t="s">
        <v>778</v>
      </c>
      <c r="N208" s="26"/>
      <c r="O208" s="24" t="s">
        <v>11</v>
      </c>
      <c r="P208" s="27">
        <v>-7794.15</v>
      </c>
      <c r="Q208" s="27">
        <f t="shared" si="5"/>
        <v>-19402.36</v>
      </c>
    </row>
    <row r="209" spans="1:17" x14ac:dyDescent="0.25">
      <c r="A209" s="24"/>
      <c r="B209" s="24"/>
      <c r="C209" s="24"/>
      <c r="D209" s="24"/>
      <c r="E209" s="24"/>
      <c r="F209" s="24"/>
      <c r="G209" s="24"/>
      <c r="H209" s="24" t="s">
        <v>492</v>
      </c>
      <c r="I209" s="25">
        <v>45807</v>
      </c>
      <c r="J209" s="24" t="s">
        <v>527</v>
      </c>
      <c r="K209" s="24" t="s">
        <v>594</v>
      </c>
      <c r="L209" s="24" t="s">
        <v>693</v>
      </c>
      <c r="M209" s="24" t="s">
        <v>778</v>
      </c>
      <c r="N209" s="26"/>
      <c r="O209" s="24" t="s">
        <v>11</v>
      </c>
      <c r="P209" s="27">
        <v>-2317.1799999999998</v>
      </c>
      <c r="Q209" s="27">
        <f t="shared" si="5"/>
        <v>-21719.54</v>
      </c>
    </row>
    <row r="210" spans="1:17" x14ac:dyDescent="0.25">
      <c r="A210" s="24"/>
      <c r="B210" s="24"/>
      <c r="C210" s="24"/>
      <c r="D210" s="24"/>
      <c r="E210" s="24"/>
      <c r="F210" s="24"/>
      <c r="G210" s="24"/>
      <c r="H210" s="24" t="s">
        <v>492</v>
      </c>
      <c r="I210" s="25">
        <v>45807</v>
      </c>
      <c r="J210" s="24" t="s">
        <v>527</v>
      </c>
      <c r="K210" s="24" t="s">
        <v>594</v>
      </c>
      <c r="L210" s="24" t="s">
        <v>693</v>
      </c>
      <c r="M210" s="24" t="s">
        <v>778</v>
      </c>
      <c r="N210" s="26"/>
      <c r="O210" s="24" t="s">
        <v>11</v>
      </c>
      <c r="P210" s="27">
        <v>0</v>
      </c>
      <c r="Q210" s="27">
        <f t="shared" si="5"/>
        <v>-21719.54</v>
      </c>
    </row>
    <row r="211" spans="1:17" x14ac:dyDescent="0.25">
      <c r="A211" s="24"/>
      <c r="B211" s="24"/>
      <c r="C211" s="24"/>
      <c r="D211" s="24"/>
      <c r="E211" s="24"/>
      <c r="F211" s="24"/>
      <c r="G211" s="24"/>
      <c r="H211" s="24" t="s">
        <v>492</v>
      </c>
      <c r="I211" s="25">
        <v>45807</v>
      </c>
      <c r="J211" s="24" t="s">
        <v>527</v>
      </c>
      <c r="K211" s="24" t="s">
        <v>594</v>
      </c>
      <c r="L211" s="24" t="s">
        <v>693</v>
      </c>
      <c r="M211" s="24" t="s">
        <v>778</v>
      </c>
      <c r="N211" s="26"/>
      <c r="O211" s="24" t="s">
        <v>11</v>
      </c>
      <c r="P211" s="27">
        <v>0</v>
      </c>
      <c r="Q211" s="27">
        <f t="shared" si="5"/>
        <v>-21719.54</v>
      </c>
    </row>
    <row r="212" spans="1:17" x14ac:dyDescent="0.25">
      <c r="A212" s="24"/>
      <c r="B212" s="24"/>
      <c r="C212" s="24"/>
      <c r="D212" s="24"/>
      <c r="E212" s="24"/>
      <c r="F212" s="24"/>
      <c r="G212" s="24"/>
      <c r="H212" s="24" t="s">
        <v>492</v>
      </c>
      <c r="I212" s="25">
        <v>45807</v>
      </c>
      <c r="J212" s="24" t="s">
        <v>527</v>
      </c>
      <c r="K212" s="24" t="s">
        <v>594</v>
      </c>
      <c r="L212" s="24" t="s">
        <v>693</v>
      </c>
      <c r="M212" s="24" t="s">
        <v>778</v>
      </c>
      <c r="N212" s="26"/>
      <c r="O212" s="24" t="s">
        <v>11</v>
      </c>
      <c r="P212" s="27">
        <v>0</v>
      </c>
      <c r="Q212" s="27">
        <f t="shared" si="5"/>
        <v>-21719.54</v>
      </c>
    </row>
    <row r="213" spans="1:17" x14ac:dyDescent="0.25">
      <c r="A213" s="24"/>
      <c r="B213" s="24"/>
      <c r="C213" s="24"/>
      <c r="D213" s="24"/>
      <c r="E213" s="24"/>
      <c r="F213" s="24"/>
      <c r="G213" s="24"/>
      <c r="H213" s="24" t="s">
        <v>492</v>
      </c>
      <c r="I213" s="25">
        <v>45807</v>
      </c>
      <c r="J213" s="24" t="s">
        <v>528</v>
      </c>
      <c r="K213" s="24" t="s">
        <v>595</v>
      </c>
      <c r="L213" s="24" t="s">
        <v>693</v>
      </c>
      <c r="M213" s="24" t="s">
        <v>778</v>
      </c>
      <c r="N213" s="26"/>
      <c r="O213" s="24" t="s">
        <v>11</v>
      </c>
      <c r="P213" s="27">
        <v>-8847.41</v>
      </c>
      <c r="Q213" s="27">
        <f t="shared" si="5"/>
        <v>-30566.95</v>
      </c>
    </row>
    <row r="214" spans="1:17" x14ac:dyDescent="0.25">
      <c r="A214" s="24"/>
      <c r="B214" s="24"/>
      <c r="C214" s="24"/>
      <c r="D214" s="24"/>
      <c r="E214" s="24"/>
      <c r="F214" s="24"/>
      <c r="G214" s="24"/>
      <c r="H214" s="24" t="s">
        <v>492</v>
      </c>
      <c r="I214" s="25">
        <v>45807</v>
      </c>
      <c r="J214" s="24" t="s">
        <v>528</v>
      </c>
      <c r="K214" s="24" t="s">
        <v>595</v>
      </c>
      <c r="L214" s="24" t="s">
        <v>693</v>
      </c>
      <c r="M214" s="24" t="s">
        <v>778</v>
      </c>
      <c r="N214" s="26"/>
      <c r="O214" s="24" t="s">
        <v>11</v>
      </c>
      <c r="P214" s="27">
        <v>-1263.92</v>
      </c>
      <c r="Q214" s="27">
        <f t="shared" si="5"/>
        <v>-31830.87</v>
      </c>
    </row>
    <row r="215" spans="1:17" x14ac:dyDescent="0.25">
      <c r="A215" s="24"/>
      <c r="B215" s="24"/>
      <c r="C215" s="24"/>
      <c r="D215" s="24"/>
      <c r="E215" s="24"/>
      <c r="F215" s="24"/>
      <c r="G215" s="24"/>
      <c r="H215" s="24" t="s">
        <v>492</v>
      </c>
      <c r="I215" s="25">
        <v>45807</v>
      </c>
      <c r="J215" s="24" t="s">
        <v>528</v>
      </c>
      <c r="K215" s="24" t="s">
        <v>595</v>
      </c>
      <c r="L215" s="24" t="s">
        <v>693</v>
      </c>
      <c r="M215" s="24" t="s">
        <v>778</v>
      </c>
      <c r="N215" s="26"/>
      <c r="O215" s="24" t="s">
        <v>11</v>
      </c>
      <c r="P215" s="27">
        <v>0</v>
      </c>
      <c r="Q215" s="27">
        <f t="shared" si="5"/>
        <v>-31830.87</v>
      </c>
    </row>
    <row r="216" spans="1:17" x14ac:dyDescent="0.25">
      <c r="A216" s="24"/>
      <c r="B216" s="24"/>
      <c r="C216" s="24"/>
      <c r="D216" s="24"/>
      <c r="E216" s="24"/>
      <c r="F216" s="24"/>
      <c r="G216" s="24"/>
      <c r="H216" s="24" t="s">
        <v>492</v>
      </c>
      <c r="I216" s="25">
        <v>45807</v>
      </c>
      <c r="J216" s="24" t="s">
        <v>528</v>
      </c>
      <c r="K216" s="24" t="s">
        <v>595</v>
      </c>
      <c r="L216" s="24" t="s">
        <v>693</v>
      </c>
      <c r="M216" s="24" t="s">
        <v>778</v>
      </c>
      <c r="N216" s="26"/>
      <c r="O216" s="24" t="s">
        <v>11</v>
      </c>
      <c r="P216" s="27">
        <v>0</v>
      </c>
      <c r="Q216" s="27">
        <f t="shared" si="5"/>
        <v>-31830.87</v>
      </c>
    </row>
    <row r="217" spans="1:17" ht="15.75" thickBot="1" x14ac:dyDescent="0.3">
      <c r="A217" s="24"/>
      <c r="B217" s="24"/>
      <c r="C217" s="24"/>
      <c r="D217" s="24"/>
      <c r="E217" s="24"/>
      <c r="F217" s="24"/>
      <c r="G217" s="24"/>
      <c r="H217" s="24" t="s">
        <v>492</v>
      </c>
      <c r="I217" s="25">
        <v>45807</v>
      </c>
      <c r="J217" s="24" t="s">
        <v>528</v>
      </c>
      <c r="K217" s="24" t="s">
        <v>595</v>
      </c>
      <c r="L217" s="24" t="s">
        <v>693</v>
      </c>
      <c r="M217" s="24" t="s">
        <v>778</v>
      </c>
      <c r="N217" s="26"/>
      <c r="O217" s="24" t="s">
        <v>11</v>
      </c>
      <c r="P217" s="28">
        <v>-654.89</v>
      </c>
      <c r="Q217" s="28">
        <f t="shared" si="5"/>
        <v>-32485.759999999998</v>
      </c>
    </row>
    <row r="218" spans="1:17" x14ac:dyDescent="0.25">
      <c r="A218" s="29"/>
      <c r="B218" s="29"/>
      <c r="C218" s="29"/>
      <c r="D218" s="29"/>
      <c r="E218" s="29" t="s">
        <v>445</v>
      </c>
      <c r="F218" s="29"/>
      <c r="G218" s="29"/>
      <c r="H218" s="29"/>
      <c r="I218" s="30"/>
      <c r="J218" s="29"/>
      <c r="K218" s="29"/>
      <c r="L218" s="29"/>
      <c r="M218" s="29"/>
      <c r="N218" s="29"/>
      <c r="O218" s="29"/>
      <c r="P218" s="2">
        <f>ROUND(SUM(P203:P217),5)</f>
        <v>-32485.759999999998</v>
      </c>
      <c r="Q218" s="2">
        <f>Q217</f>
        <v>-32485.759999999998</v>
      </c>
    </row>
    <row r="219" spans="1:17" x14ac:dyDescent="0.25">
      <c r="A219" s="1"/>
      <c r="B219" s="1"/>
      <c r="C219" s="1"/>
      <c r="D219" s="1"/>
      <c r="E219" s="1" t="s">
        <v>181</v>
      </c>
      <c r="F219" s="1"/>
      <c r="G219" s="1"/>
      <c r="H219" s="1"/>
      <c r="I219" s="22"/>
      <c r="J219" s="1"/>
      <c r="K219" s="1"/>
      <c r="L219" s="1"/>
      <c r="M219" s="1"/>
      <c r="N219" s="1"/>
      <c r="O219" s="1"/>
      <c r="P219" s="23"/>
      <c r="Q219" s="23"/>
    </row>
    <row r="220" spans="1:17" x14ac:dyDescent="0.25">
      <c r="A220" s="24"/>
      <c r="B220" s="24"/>
      <c r="C220" s="24"/>
      <c r="D220" s="24"/>
      <c r="E220" s="24"/>
      <c r="F220" s="24"/>
      <c r="G220" s="24"/>
      <c r="H220" s="24" t="s">
        <v>492</v>
      </c>
      <c r="I220" s="25">
        <v>45807</v>
      </c>
      <c r="J220" s="24" t="s">
        <v>529</v>
      </c>
      <c r="K220" s="24" t="s">
        <v>596</v>
      </c>
      <c r="L220" s="24" t="s">
        <v>693</v>
      </c>
      <c r="M220" s="24" t="s">
        <v>778</v>
      </c>
      <c r="N220" s="26"/>
      <c r="O220" s="24" t="s">
        <v>11</v>
      </c>
      <c r="P220" s="27">
        <v>-6363</v>
      </c>
      <c r="Q220" s="27">
        <f>ROUND(Q219+P220,5)</f>
        <v>-6363</v>
      </c>
    </row>
    <row r="221" spans="1:17" x14ac:dyDescent="0.25">
      <c r="A221" s="24"/>
      <c r="B221" s="24"/>
      <c r="C221" s="24"/>
      <c r="D221" s="24"/>
      <c r="E221" s="24"/>
      <c r="F221" s="24"/>
      <c r="G221" s="24"/>
      <c r="H221" s="24" t="s">
        <v>492</v>
      </c>
      <c r="I221" s="25">
        <v>45807</v>
      </c>
      <c r="J221" s="24" t="s">
        <v>529</v>
      </c>
      <c r="K221" s="24" t="s">
        <v>596</v>
      </c>
      <c r="L221" s="24" t="s">
        <v>693</v>
      </c>
      <c r="M221" s="24" t="s">
        <v>778</v>
      </c>
      <c r="N221" s="26"/>
      <c r="O221" s="24" t="s">
        <v>11</v>
      </c>
      <c r="P221" s="27">
        <v>-424.2</v>
      </c>
      <c r="Q221" s="27">
        <f>ROUND(Q220+P221,5)</f>
        <v>-6787.2</v>
      </c>
    </row>
    <row r="222" spans="1:17" x14ac:dyDescent="0.25">
      <c r="A222" s="24"/>
      <c r="B222" s="24"/>
      <c r="C222" s="24"/>
      <c r="D222" s="24"/>
      <c r="E222" s="24"/>
      <c r="F222" s="24"/>
      <c r="G222" s="24"/>
      <c r="H222" s="24" t="s">
        <v>492</v>
      </c>
      <c r="I222" s="25">
        <v>45807</v>
      </c>
      <c r="J222" s="24" t="s">
        <v>529</v>
      </c>
      <c r="K222" s="24" t="s">
        <v>596</v>
      </c>
      <c r="L222" s="24" t="s">
        <v>693</v>
      </c>
      <c r="M222" s="24" t="s">
        <v>778</v>
      </c>
      <c r="N222" s="26"/>
      <c r="O222" s="24" t="s">
        <v>11</v>
      </c>
      <c r="P222" s="27">
        <v>-424.2</v>
      </c>
      <c r="Q222" s="27">
        <f>ROUND(Q221+P222,5)</f>
        <v>-7211.4</v>
      </c>
    </row>
    <row r="223" spans="1:17" ht="15.75" thickBot="1" x14ac:dyDescent="0.3">
      <c r="A223" s="24"/>
      <c r="B223" s="24"/>
      <c r="C223" s="24"/>
      <c r="D223" s="24"/>
      <c r="E223" s="24"/>
      <c r="F223" s="24"/>
      <c r="G223" s="24"/>
      <c r="H223" s="24" t="s">
        <v>492</v>
      </c>
      <c r="I223" s="25">
        <v>45807</v>
      </c>
      <c r="J223" s="24" t="s">
        <v>529</v>
      </c>
      <c r="K223" s="24" t="s">
        <v>596</v>
      </c>
      <c r="L223" s="24" t="s">
        <v>693</v>
      </c>
      <c r="M223" s="24" t="s">
        <v>778</v>
      </c>
      <c r="N223" s="26"/>
      <c r="O223" s="24" t="s">
        <v>11</v>
      </c>
      <c r="P223" s="28">
        <v>-424.2</v>
      </c>
      <c r="Q223" s="28">
        <f>ROUND(Q222+P223,5)</f>
        <v>-7635.6</v>
      </c>
    </row>
    <row r="224" spans="1:17" x14ac:dyDescent="0.25">
      <c r="A224" s="29"/>
      <c r="B224" s="29"/>
      <c r="C224" s="29"/>
      <c r="D224" s="29"/>
      <c r="E224" s="29" t="s">
        <v>446</v>
      </c>
      <c r="F224" s="29"/>
      <c r="G224" s="29"/>
      <c r="H224" s="29"/>
      <c r="I224" s="30"/>
      <c r="J224" s="29"/>
      <c r="K224" s="29"/>
      <c r="L224" s="29"/>
      <c r="M224" s="29"/>
      <c r="N224" s="29"/>
      <c r="O224" s="29"/>
      <c r="P224" s="2">
        <f>ROUND(SUM(P219:P223),5)</f>
        <v>-7635.6</v>
      </c>
      <c r="Q224" s="2">
        <f>Q223</f>
        <v>-7635.6</v>
      </c>
    </row>
    <row r="225" spans="1:17" x14ac:dyDescent="0.25">
      <c r="A225" s="1"/>
      <c r="B225" s="1"/>
      <c r="C225" s="1"/>
      <c r="D225" s="1"/>
      <c r="E225" s="1" t="s">
        <v>182</v>
      </c>
      <c r="F225" s="1"/>
      <c r="G225" s="1"/>
      <c r="H225" s="1"/>
      <c r="I225" s="22"/>
      <c r="J225" s="1"/>
      <c r="K225" s="1"/>
      <c r="L225" s="1"/>
      <c r="M225" s="1"/>
      <c r="N225" s="1"/>
      <c r="O225" s="1"/>
      <c r="P225" s="23"/>
      <c r="Q225" s="23"/>
    </row>
    <row r="226" spans="1:17" ht="15.75" thickBot="1" x14ac:dyDescent="0.3">
      <c r="A226" s="21"/>
      <c r="B226" s="21"/>
      <c r="C226" s="21"/>
      <c r="D226" s="21"/>
      <c r="E226" s="21"/>
      <c r="F226" s="21"/>
      <c r="G226" s="24"/>
      <c r="H226" s="24" t="s">
        <v>490</v>
      </c>
      <c r="I226" s="25">
        <v>45784</v>
      </c>
      <c r="J226" s="24" t="s">
        <v>530</v>
      </c>
      <c r="K226" s="24" t="s">
        <v>597</v>
      </c>
      <c r="L226" s="24" t="s">
        <v>694</v>
      </c>
      <c r="M226" s="24" t="s">
        <v>778</v>
      </c>
      <c r="N226" s="26"/>
      <c r="O226" s="24" t="s">
        <v>39</v>
      </c>
      <c r="P226" s="28">
        <v>-14493.27</v>
      </c>
      <c r="Q226" s="28">
        <f>ROUND(Q225+P226,5)</f>
        <v>-14493.27</v>
      </c>
    </row>
    <row r="227" spans="1:17" x14ac:dyDescent="0.25">
      <c r="A227" s="29"/>
      <c r="B227" s="29"/>
      <c r="C227" s="29"/>
      <c r="D227" s="29"/>
      <c r="E227" s="29" t="s">
        <v>447</v>
      </c>
      <c r="F227" s="29"/>
      <c r="G227" s="29"/>
      <c r="H227" s="29"/>
      <c r="I227" s="30"/>
      <c r="J227" s="29"/>
      <c r="K227" s="29"/>
      <c r="L227" s="29"/>
      <c r="M227" s="29"/>
      <c r="N227" s="29"/>
      <c r="O227" s="29"/>
      <c r="P227" s="2">
        <f>ROUND(SUM(P225:P226),5)</f>
        <v>-14493.27</v>
      </c>
      <c r="Q227" s="2">
        <f>Q226</f>
        <v>-14493.27</v>
      </c>
    </row>
    <row r="228" spans="1:17" x14ac:dyDescent="0.25">
      <c r="A228" s="1"/>
      <c r="B228" s="1"/>
      <c r="C228" s="1"/>
      <c r="D228" s="1"/>
      <c r="E228" s="1" t="s">
        <v>183</v>
      </c>
      <c r="F228" s="1"/>
      <c r="G228" s="1"/>
      <c r="H228" s="1"/>
      <c r="I228" s="22"/>
      <c r="J228" s="1"/>
      <c r="K228" s="1"/>
      <c r="L228" s="1"/>
      <c r="M228" s="1"/>
      <c r="N228" s="1"/>
      <c r="O228" s="1"/>
      <c r="P228" s="23"/>
      <c r="Q228" s="23"/>
    </row>
    <row r="229" spans="1:17" x14ac:dyDescent="0.25">
      <c r="A229" s="24"/>
      <c r="B229" s="24"/>
      <c r="C229" s="24"/>
      <c r="D229" s="24"/>
      <c r="E229" s="24"/>
      <c r="F229" s="24"/>
      <c r="G229" s="24"/>
      <c r="H229" s="24" t="s">
        <v>492</v>
      </c>
      <c r="I229" s="25">
        <v>45807</v>
      </c>
      <c r="J229" s="24" t="s">
        <v>523</v>
      </c>
      <c r="K229" s="24" t="s">
        <v>590</v>
      </c>
      <c r="L229" s="24" t="s">
        <v>693</v>
      </c>
      <c r="M229" s="24" t="s">
        <v>778</v>
      </c>
      <c r="N229" s="26"/>
      <c r="O229" s="24" t="s">
        <v>11</v>
      </c>
      <c r="P229" s="27">
        <v>0</v>
      </c>
      <c r="Q229" s="27">
        <f t="shared" ref="Q229:Q236" si="6">ROUND(Q228+P229,5)</f>
        <v>0</v>
      </c>
    </row>
    <row r="230" spans="1:17" x14ac:dyDescent="0.25">
      <c r="A230" s="24"/>
      <c r="B230" s="24"/>
      <c r="C230" s="24"/>
      <c r="D230" s="24"/>
      <c r="E230" s="24"/>
      <c r="F230" s="24"/>
      <c r="G230" s="24"/>
      <c r="H230" s="24" t="s">
        <v>492</v>
      </c>
      <c r="I230" s="25">
        <v>45807</v>
      </c>
      <c r="J230" s="24" t="s">
        <v>523</v>
      </c>
      <c r="K230" s="24" t="s">
        <v>590</v>
      </c>
      <c r="L230" s="24" t="s">
        <v>693</v>
      </c>
      <c r="M230" s="24" t="s">
        <v>778</v>
      </c>
      <c r="N230" s="26"/>
      <c r="O230" s="24" t="s">
        <v>11</v>
      </c>
      <c r="P230" s="27">
        <v>0</v>
      </c>
      <c r="Q230" s="27">
        <f t="shared" si="6"/>
        <v>0</v>
      </c>
    </row>
    <row r="231" spans="1:17" x14ac:dyDescent="0.25">
      <c r="A231" s="24"/>
      <c r="B231" s="24"/>
      <c r="C231" s="24"/>
      <c r="D231" s="24"/>
      <c r="E231" s="24"/>
      <c r="F231" s="24"/>
      <c r="G231" s="24"/>
      <c r="H231" s="24" t="s">
        <v>492</v>
      </c>
      <c r="I231" s="25">
        <v>45807</v>
      </c>
      <c r="J231" s="24" t="s">
        <v>523</v>
      </c>
      <c r="K231" s="24" t="s">
        <v>590</v>
      </c>
      <c r="L231" s="24" t="s">
        <v>693</v>
      </c>
      <c r="M231" s="24" t="s">
        <v>778</v>
      </c>
      <c r="N231" s="26"/>
      <c r="O231" s="24" t="s">
        <v>11</v>
      </c>
      <c r="P231" s="27">
        <v>0</v>
      </c>
      <c r="Q231" s="27">
        <f t="shared" si="6"/>
        <v>0</v>
      </c>
    </row>
    <row r="232" spans="1:17" x14ac:dyDescent="0.25">
      <c r="A232" s="24"/>
      <c r="B232" s="24"/>
      <c r="C232" s="24"/>
      <c r="D232" s="24"/>
      <c r="E232" s="24"/>
      <c r="F232" s="24"/>
      <c r="G232" s="24"/>
      <c r="H232" s="24" t="s">
        <v>492</v>
      </c>
      <c r="I232" s="25">
        <v>45807</v>
      </c>
      <c r="J232" s="24" t="s">
        <v>531</v>
      </c>
      <c r="K232" s="24" t="s">
        <v>598</v>
      </c>
      <c r="L232" s="24" t="s">
        <v>693</v>
      </c>
      <c r="M232" s="24" t="s">
        <v>778</v>
      </c>
      <c r="N232" s="26"/>
      <c r="O232" s="24" t="s">
        <v>11</v>
      </c>
      <c r="P232" s="27">
        <v>-9507.7900000000009</v>
      </c>
      <c r="Q232" s="27">
        <f t="shared" si="6"/>
        <v>-9507.7900000000009</v>
      </c>
    </row>
    <row r="233" spans="1:17" x14ac:dyDescent="0.25">
      <c r="A233" s="24"/>
      <c r="B233" s="24"/>
      <c r="C233" s="24"/>
      <c r="D233" s="24"/>
      <c r="E233" s="24"/>
      <c r="F233" s="24"/>
      <c r="G233" s="24"/>
      <c r="H233" s="24" t="s">
        <v>492</v>
      </c>
      <c r="I233" s="25">
        <v>45807</v>
      </c>
      <c r="J233" s="24" t="s">
        <v>531</v>
      </c>
      <c r="K233" s="24" t="s">
        <v>598</v>
      </c>
      <c r="L233" s="24" t="s">
        <v>693</v>
      </c>
      <c r="M233" s="24" t="s">
        <v>778</v>
      </c>
      <c r="N233" s="26"/>
      <c r="O233" s="24" t="s">
        <v>11</v>
      </c>
      <c r="P233" s="27">
        <v>0</v>
      </c>
      <c r="Q233" s="27">
        <f t="shared" si="6"/>
        <v>-9507.7900000000009</v>
      </c>
    </row>
    <row r="234" spans="1:17" x14ac:dyDescent="0.25">
      <c r="A234" s="24"/>
      <c r="B234" s="24"/>
      <c r="C234" s="24"/>
      <c r="D234" s="24"/>
      <c r="E234" s="24"/>
      <c r="F234" s="24"/>
      <c r="G234" s="24"/>
      <c r="H234" s="24" t="s">
        <v>492</v>
      </c>
      <c r="I234" s="25">
        <v>45807</v>
      </c>
      <c r="J234" s="24" t="s">
        <v>531</v>
      </c>
      <c r="K234" s="24" t="s">
        <v>598</v>
      </c>
      <c r="L234" s="24" t="s">
        <v>693</v>
      </c>
      <c r="M234" s="24" t="s">
        <v>778</v>
      </c>
      <c r="N234" s="26"/>
      <c r="O234" s="24" t="s">
        <v>11</v>
      </c>
      <c r="P234" s="27">
        <v>0</v>
      </c>
      <c r="Q234" s="27">
        <f t="shared" si="6"/>
        <v>-9507.7900000000009</v>
      </c>
    </row>
    <row r="235" spans="1:17" x14ac:dyDescent="0.25">
      <c r="A235" s="24"/>
      <c r="B235" s="24"/>
      <c r="C235" s="24"/>
      <c r="D235" s="24"/>
      <c r="E235" s="24"/>
      <c r="F235" s="24"/>
      <c r="G235" s="24"/>
      <c r="H235" s="24" t="s">
        <v>492</v>
      </c>
      <c r="I235" s="25">
        <v>45807</v>
      </c>
      <c r="J235" s="24" t="s">
        <v>531</v>
      </c>
      <c r="K235" s="24" t="s">
        <v>598</v>
      </c>
      <c r="L235" s="24" t="s">
        <v>693</v>
      </c>
      <c r="M235" s="24" t="s">
        <v>778</v>
      </c>
      <c r="N235" s="26"/>
      <c r="O235" s="24" t="s">
        <v>11</v>
      </c>
      <c r="P235" s="27">
        <v>0</v>
      </c>
      <c r="Q235" s="27">
        <f t="shared" si="6"/>
        <v>-9507.7900000000009</v>
      </c>
    </row>
    <row r="236" spans="1:17" ht="15.75" thickBot="1" x14ac:dyDescent="0.3">
      <c r="A236" s="24"/>
      <c r="B236" s="24"/>
      <c r="C236" s="24"/>
      <c r="D236" s="24"/>
      <c r="E236" s="24"/>
      <c r="F236" s="24"/>
      <c r="G236" s="24"/>
      <c r="H236" s="24" t="s">
        <v>492</v>
      </c>
      <c r="I236" s="25">
        <v>45807</v>
      </c>
      <c r="J236" s="24" t="s">
        <v>531</v>
      </c>
      <c r="K236" s="24" t="s">
        <v>598</v>
      </c>
      <c r="L236" s="24" t="s">
        <v>693</v>
      </c>
      <c r="M236" s="24" t="s">
        <v>778</v>
      </c>
      <c r="N236" s="26"/>
      <c r="O236" s="24" t="s">
        <v>11</v>
      </c>
      <c r="P236" s="27">
        <v>-583.29999999999995</v>
      </c>
      <c r="Q236" s="27">
        <f t="shared" si="6"/>
        <v>-10091.09</v>
      </c>
    </row>
    <row r="237" spans="1:17" ht="15.75" thickBot="1" x14ac:dyDescent="0.3">
      <c r="A237" s="29"/>
      <c r="B237" s="29"/>
      <c r="C237" s="29"/>
      <c r="D237" s="29"/>
      <c r="E237" s="29" t="s">
        <v>448</v>
      </c>
      <c r="F237" s="29"/>
      <c r="G237" s="29"/>
      <c r="H237" s="29"/>
      <c r="I237" s="30"/>
      <c r="J237" s="29"/>
      <c r="K237" s="29"/>
      <c r="L237" s="29"/>
      <c r="M237" s="29"/>
      <c r="N237" s="29"/>
      <c r="O237" s="29"/>
      <c r="P237" s="3">
        <f>ROUND(SUM(P228:P236),5)</f>
        <v>-10091.09</v>
      </c>
      <c r="Q237" s="3">
        <f>Q236</f>
        <v>-10091.09</v>
      </c>
    </row>
    <row r="238" spans="1:17" x14ac:dyDescent="0.25">
      <c r="A238" s="29"/>
      <c r="B238" s="29"/>
      <c r="C238" s="29"/>
      <c r="D238" s="29" t="s">
        <v>185</v>
      </c>
      <c r="E238" s="29"/>
      <c r="F238" s="29"/>
      <c r="G238" s="29"/>
      <c r="H238" s="29"/>
      <c r="I238" s="30"/>
      <c r="J238" s="29"/>
      <c r="K238" s="29"/>
      <c r="L238" s="29"/>
      <c r="M238" s="29"/>
      <c r="N238" s="29"/>
      <c r="O238" s="29"/>
      <c r="P238" s="2">
        <f>ROUND(P184+P202+P218+P224+P227+P237,5)</f>
        <v>-84957.74</v>
      </c>
      <c r="Q238" s="2">
        <f>ROUND(Q184+Q202+Q218+Q224+Q227+Q237,5)</f>
        <v>-84957.74</v>
      </c>
    </row>
    <row r="239" spans="1:17" x14ac:dyDescent="0.25">
      <c r="A239" s="1"/>
      <c r="B239" s="1"/>
      <c r="C239" s="1"/>
      <c r="D239" s="1" t="s">
        <v>186</v>
      </c>
      <c r="E239" s="1"/>
      <c r="F239" s="1"/>
      <c r="G239" s="1"/>
      <c r="H239" s="1"/>
      <c r="I239" s="22"/>
      <c r="J239" s="1"/>
      <c r="K239" s="1"/>
      <c r="L239" s="1"/>
      <c r="M239" s="1"/>
      <c r="N239" s="1"/>
      <c r="O239" s="1"/>
      <c r="P239" s="23"/>
      <c r="Q239" s="23"/>
    </row>
    <row r="240" spans="1:17" x14ac:dyDescent="0.25">
      <c r="A240" s="1"/>
      <c r="B240" s="1"/>
      <c r="C240" s="1"/>
      <c r="D240" s="1"/>
      <c r="E240" s="1" t="s">
        <v>187</v>
      </c>
      <c r="F240" s="1"/>
      <c r="G240" s="1"/>
      <c r="H240" s="1"/>
      <c r="I240" s="22"/>
      <c r="J240" s="1"/>
      <c r="K240" s="1"/>
      <c r="L240" s="1"/>
      <c r="M240" s="1"/>
      <c r="N240" s="1"/>
      <c r="O240" s="1"/>
      <c r="P240" s="23"/>
      <c r="Q240" s="23"/>
    </row>
    <row r="241" spans="1:17" x14ac:dyDescent="0.25">
      <c r="A241" s="24"/>
      <c r="B241" s="24"/>
      <c r="C241" s="24"/>
      <c r="D241" s="24"/>
      <c r="E241" s="24"/>
      <c r="F241" s="24"/>
      <c r="G241" s="24"/>
      <c r="H241" s="24" t="s">
        <v>492</v>
      </c>
      <c r="I241" s="25">
        <v>45807</v>
      </c>
      <c r="J241" s="24" t="s">
        <v>526</v>
      </c>
      <c r="K241" s="24" t="s">
        <v>593</v>
      </c>
      <c r="L241" s="24" t="s">
        <v>693</v>
      </c>
      <c r="M241" s="24" t="s">
        <v>778</v>
      </c>
      <c r="N241" s="26"/>
      <c r="O241" s="24" t="s">
        <v>11</v>
      </c>
      <c r="P241" s="27">
        <v>-7.07</v>
      </c>
      <c r="Q241" s="27">
        <f t="shared" ref="Q241:Q246" si="7">ROUND(Q240+P241,5)</f>
        <v>-7.07</v>
      </c>
    </row>
    <row r="242" spans="1:17" x14ac:dyDescent="0.25">
      <c r="A242" s="24"/>
      <c r="B242" s="24"/>
      <c r="C242" s="24"/>
      <c r="D242" s="24"/>
      <c r="E242" s="24"/>
      <c r="F242" s="24"/>
      <c r="G242" s="24"/>
      <c r="H242" s="24" t="s">
        <v>492</v>
      </c>
      <c r="I242" s="25">
        <v>45807</v>
      </c>
      <c r="J242" s="24" t="s">
        <v>531</v>
      </c>
      <c r="K242" s="24" t="s">
        <v>598</v>
      </c>
      <c r="L242" s="24" t="s">
        <v>693</v>
      </c>
      <c r="M242" s="24" t="s">
        <v>778</v>
      </c>
      <c r="N242" s="26"/>
      <c r="O242" s="24" t="s">
        <v>11</v>
      </c>
      <c r="P242" s="27">
        <v>-7.07</v>
      </c>
      <c r="Q242" s="27">
        <f t="shared" si="7"/>
        <v>-14.14</v>
      </c>
    </row>
    <row r="243" spans="1:17" x14ac:dyDescent="0.25">
      <c r="A243" s="24"/>
      <c r="B243" s="24"/>
      <c r="C243" s="24"/>
      <c r="D243" s="24"/>
      <c r="E243" s="24"/>
      <c r="F243" s="24"/>
      <c r="G243" s="24"/>
      <c r="H243" s="24" t="s">
        <v>492</v>
      </c>
      <c r="I243" s="25">
        <v>45807</v>
      </c>
      <c r="J243" s="24" t="s">
        <v>527</v>
      </c>
      <c r="K243" s="24" t="s">
        <v>594</v>
      </c>
      <c r="L243" s="24" t="s">
        <v>693</v>
      </c>
      <c r="M243" s="24" t="s">
        <v>778</v>
      </c>
      <c r="N243" s="26"/>
      <c r="O243" s="24" t="s">
        <v>11</v>
      </c>
      <c r="P243" s="27">
        <v>-7.07</v>
      </c>
      <c r="Q243" s="27">
        <f t="shared" si="7"/>
        <v>-21.21</v>
      </c>
    </row>
    <row r="244" spans="1:17" x14ac:dyDescent="0.25">
      <c r="A244" s="24"/>
      <c r="B244" s="24"/>
      <c r="C244" s="24"/>
      <c r="D244" s="24"/>
      <c r="E244" s="24"/>
      <c r="F244" s="24"/>
      <c r="G244" s="24"/>
      <c r="H244" s="24" t="s">
        <v>492</v>
      </c>
      <c r="I244" s="25">
        <v>45807</v>
      </c>
      <c r="J244" s="24" t="s">
        <v>525</v>
      </c>
      <c r="K244" s="24" t="s">
        <v>592</v>
      </c>
      <c r="L244" s="24" t="s">
        <v>693</v>
      </c>
      <c r="M244" s="24" t="s">
        <v>778</v>
      </c>
      <c r="N244" s="26"/>
      <c r="O244" s="24" t="s">
        <v>11</v>
      </c>
      <c r="P244" s="27">
        <v>-7.07</v>
      </c>
      <c r="Q244" s="27">
        <f t="shared" si="7"/>
        <v>-28.28</v>
      </c>
    </row>
    <row r="245" spans="1:17" x14ac:dyDescent="0.25">
      <c r="A245" s="24"/>
      <c r="B245" s="24"/>
      <c r="C245" s="24"/>
      <c r="D245" s="24"/>
      <c r="E245" s="24"/>
      <c r="F245" s="24"/>
      <c r="G245" s="24"/>
      <c r="H245" s="24" t="s">
        <v>492</v>
      </c>
      <c r="I245" s="25">
        <v>45807</v>
      </c>
      <c r="J245" s="24" t="s">
        <v>529</v>
      </c>
      <c r="K245" s="24" t="s">
        <v>596</v>
      </c>
      <c r="L245" s="24" t="s">
        <v>693</v>
      </c>
      <c r="M245" s="24" t="s">
        <v>778</v>
      </c>
      <c r="N245" s="26"/>
      <c r="O245" s="24" t="s">
        <v>11</v>
      </c>
      <c r="P245" s="27">
        <v>-7.07</v>
      </c>
      <c r="Q245" s="27">
        <f t="shared" si="7"/>
        <v>-35.35</v>
      </c>
    </row>
    <row r="246" spans="1:17" ht="15.75" thickBot="1" x14ac:dyDescent="0.3">
      <c r="A246" s="24"/>
      <c r="B246" s="24"/>
      <c r="C246" s="24"/>
      <c r="D246" s="24"/>
      <c r="E246" s="24"/>
      <c r="F246" s="24"/>
      <c r="G246" s="24"/>
      <c r="H246" s="24" t="s">
        <v>492</v>
      </c>
      <c r="I246" s="25">
        <v>45807</v>
      </c>
      <c r="J246" s="24" t="s">
        <v>528</v>
      </c>
      <c r="K246" s="24" t="s">
        <v>595</v>
      </c>
      <c r="L246" s="24" t="s">
        <v>693</v>
      </c>
      <c r="M246" s="24" t="s">
        <v>778</v>
      </c>
      <c r="N246" s="26"/>
      <c r="O246" s="24" t="s">
        <v>11</v>
      </c>
      <c r="P246" s="28">
        <v>-7.07</v>
      </c>
      <c r="Q246" s="28">
        <f t="shared" si="7"/>
        <v>-42.42</v>
      </c>
    </row>
    <row r="247" spans="1:17" x14ac:dyDescent="0.25">
      <c r="A247" s="29"/>
      <c r="B247" s="29"/>
      <c r="C247" s="29"/>
      <c r="D247" s="29"/>
      <c r="E247" s="29" t="s">
        <v>449</v>
      </c>
      <c r="F247" s="29"/>
      <c r="G247" s="29"/>
      <c r="H247" s="29"/>
      <c r="I247" s="30"/>
      <c r="J247" s="29"/>
      <c r="K247" s="29"/>
      <c r="L247" s="29"/>
      <c r="M247" s="29"/>
      <c r="N247" s="29"/>
      <c r="O247" s="29"/>
      <c r="P247" s="2">
        <f>ROUND(SUM(P240:P246),5)</f>
        <v>-42.42</v>
      </c>
      <c r="Q247" s="2">
        <f>Q246</f>
        <v>-42.42</v>
      </c>
    </row>
    <row r="248" spans="1:17" x14ac:dyDescent="0.25">
      <c r="A248" s="1"/>
      <c r="B248" s="1"/>
      <c r="C248" s="1"/>
      <c r="D248" s="1"/>
      <c r="E248" s="1" t="s">
        <v>188</v>
      </c>
      <c r="F248" s="1"/>
      <c r="G248" s="1"/>
      <c r="H248" s="1"/>
      <c r="I248" s="22"/>
      <c r="J248" s="1"/>
      <c r="K248" s="1"/>
      <c r="L248" s="1"/>
      <c r="M248" s="1"/>
      <c r="N248" s="1"/>
      <c r="O248" s="1"/>
      <c r="P248" s="23"/>
      <c r="Q248" s="23"/>
    </row>
    <row r="249" spans="1:17" x14ac:dyDescent="0.25">
      <c r="A249" s="24"/>
      <c r="B249" s="24"/>
      <c r="C249" s="24"/>
      <c r="D249" s="24"/>
      <c r="E249" s="24"/>
      <c r="F249" s="24"/>
      <c r="G249" s="24"/>
      <c r="H249" s="24" t="s">
        <v>492</v>
      </c>
      <c r="I249" s="25">
        <v>45807</v>
      </c>
      <c r="J249" s="24" t="s">
        <v>526</v>
      </c>
      <c r="K249" s="24" t="s">
        <v>593</v>
      </c>
      <c r="L249" s="24" t="s">
        <v>693</v>
      </c>
      <c r="M249" s="24" t="s">
        <v>778</v>
      </c>
      <c r="N249" s="26"/>
      <c r="O249" s="24" t="s">
        <v>11</v>
      </c>
      <c r="P249" s="27">
        <v>-1061.69</v>
      </c>
      <c r="Q249" s="27">
        <f>ROUND(Q248+P249,5)</f>
        <v>-1061.69</v>
      </c>
    </row>
    <row r="250" spans="1:17" x14ac:dyDescent="0.25">
      <c r="A250" s="24"/>
      <c r="B250" s="24"/>
      <c r="C250" s="24"/>
      <c r="D250" s="24"/>
      <c r="E250" s="24"/>
      <c r="F250" s="24"/>
      <c r="G250" s="24"/>
      <c r="H250" s="24" t="s">
        <v>492</v>
      </c>
      <c r="I250" s="25">
        <v>45807</v>
      </c>
      <c r="J250" s="24" t="s">
        <v>531</v>
      </c>
      <c r="K250" s="24" t="s">
        <v>598</v>
      </c>
      <c r="L250" s="24" t="s">
        <v>693</v>
      </c>
      <c r="M250" s="24" t="s">
        <v>778</v>
      </c>
      <c r="N250" s="26"/>
      <c r="O250" s="24" t="s">
        <v>11</v>
      </c>
      <c r="P250" s="27">
        <v>-1059.56</v>
      </c>
      <c r="Q250" s="27">
        <f>ROUND(Q249+P250,5)</f>
        <v>-2121.25</v>
      </c>
    </row>
    <row r="251" spans="1:17" x14ac:dyDescent="0.25">
      <c r="A251" s="24"/>
      <c r="B251" s="24"/>
      <c r="C251" s="24"/>
      <c r="D251" s="24"/>
      <c r="E251" s="24"/>
      <c r="F251" s="24"/>
      <c r="G251" s="24"/>
      <c r="H251" s="24" t="s">
        <v>492</v>
      </c>
      <c r="I251" s="25">
        <v>45807</v>
      </c>
      <c r="J251" s="24" t="s">
        <v>527</v>
      </c>
      <c r="K251" s="24" t="s">
        <v>594</v>
      </c>
      <c r="L251" s="24" t="s">
        <v>693</v>
      </c>
      <c r="M251" s="24" t="s">
        <v>778</v>
      </c>
      <c r="N251" s="26"/>
      <c r="O251" s="24" t="s">
        <v>11</v>
      </c>
      <c r="P251" s="27">
        <v>-1061.69</v>
      </c>
      <c r="Q251" s="27">
        <f>ROUND(Q250+P251,5)</f>
        <v>-3182.94</v>
      </c>
    </row>
    <row r="252" spans="1:17" x14ac:dyDescent="0.25">
      <c r="A252" s="24"/>
      <c r="B252" s="24"/>
      <c r="C252" s="24"/>
      <c r="D252" s="24"/>
      <c r="E252" s="24"/>
      <c r="F252" s="24"/>
      <c r="G252" s="24"/>
      <c r="H252" s="24" t="s">
        <v>492</v>
      </c>
      <c r="I252" s="25">
        <v>45807</v>
      </c>
      <c r="J252" s="24" t="s">
        <v>529</v>
      </c>
      <c r="K252" s="24" t="s">
        <v>596</v>
      </c>
      <c r="L252" s="24" t="s">
        <v>693</v>
      </c>
      <c r="M252" s="24" t="s">
        <v>778</v>
      </c>
      <c r="N252" s="26"/>
      <c r="O252" s="24" t="s">
        <v>11</v>
      </c>
      <c r="P252" s="27">
        <v>-801.74</v>
      </c>
      <c r="Q252" s="27">
        <f>ROUND(Q251+P252,5)</f>
        <v>-3984.68</v>
      </c>
    </row>
    <row r="253" spans="1:17" ht="15.75" thickBot="1" x14ac:dyDescent="0.3">
      <c r="A253" s="24"/>
      <c r="B253" s="24"/>
      <c r="C253" s="24"/>
      <c r="D253" s="24"/>
      <c r="E253" s="24"/>
      <c r="F253" s="24"/>
      <c r="G253" s="24"/>
      <c r="H253" s="24" t="s">
        <v>492</v>
      </c>
      <c r="I253" s="25">
        <v>45807</v>
      </c>
      <c r="J253" s="24" t="s">
        <v>528</v>
      </c>
      <c r="K253" s="24" t="s">
        <v>595</v>
      </c>
      <c r="L253" s="24" t="s">
        <v>693</v>
      </c>
      <c r="M253" s="24" t="s">
        <v>778</v>
      </c>
      <c r="N253" s="26"/>
      <c r="O253" s="24" t="s">
        <v>11</v>
      </c>
      <c r="P253" s="28">
        <v>-1061.69</v>
      </c>
      <c r="Q253" s="28">
        <f>ROUND(Q252+P253,5)</f>
        <v>-5046.37</v>
      </c>
    </row>
    <row r="254" spans="1:17" x14ac:dyDescent="0.25">
      <c r="A254" s="29"/>
      <c r="B254" s="29"/>
      <c r="C254" s="29"/>
      <c r="D254" s="29"/>
      <c r="E254" s="29" t="s">
        <v>450</v>
      </c>
      <c r="F254" s="29"/>
      <c r="G254" s="29"/>
      <c r="H254" s="29"/>
      <c r="I254" s="30"/>
      <c r="J254" s="29"/>
      <c r="K254" s="29"/>
      <c r="L254" s="29"/>
      <c r="M254" s="29"/>
      <c r="N254" s="29"/>
      <c r="O254" s="29"/>
      <c r="P254" s="2">
        <f>ROUND(SUM(P248:P253),5)</f>
        <v>-5046.37</v>
      </c>
      <c r="Q254" s="2">
        <f>Q253</f>
        <v>-5046.37</v>
      </c>
    </row>
    <row r="255" spans="1:17" x14ac:dyDescent="0.25">
      <c r="A255" s="1"/>
      <c r="B255" s="1"/>
      <c r="C255" s="1"/>
      <c r="D255" s="1"/>
      <c r="E255" s="1" t="s">
        <v>189</v>
      </c>
      <c r="F255" s="1"/>
      <c r="G255" s="1"/>
      <c r="H255" s="1"/>
      <c r="I255" s="22"/>
      <c r="J255" s="1"/>
      <c r="K255" s="1"/>
      <c r="L255" s="1"/>
      <c r="M255" s="1"/>
      <c r="N255" s="1"/>
      <c r="O255" s="1"/>
      <c r="P255" s="23"/>
      <c r="Q255" s="23"/>
    </row>
    <row r="256" spans="1:17" x14ac:dyDescent="0.25">
      <c r="A256" s="24"/>
      <c r="B256" s="24"/>
      <c r="C256" s="24"/>
      <c r="D256" s="24"/>
      <c r="E256" s="24"/>
      <c r="F256" s="24"/>
      <c r="G256" s="24"/>
      <c r="H256" s="24" t="s">
        <v>492</v>
      </c>
      <c r="I256" s="25">
        <v>45807</v>
      </c>
      <c r="J256" s="24" t="s">
        <v>526</v>
      </c>
      <c r="K256" s="24" t="s">
        <v>593</v>
      </c>
      <c r="L256" s="24" t="s">
        <v>693</v>
      </c>
      <c r="M256" s="24" t="s">
        <v>778</v>
      </c>
      <c r="N256" s="26"/>
      <c r="O256" s="24" t="s">
        <v>11</v>
      </c>
      <c r="P256" s="27">
        <v>-384.23</v>
      </c>
      <c r="Q256" s="27">
        <f>ROUND(Q255+P256,5)</f>
        <v>-384.23</v>
      </c>
    </row>
    <row r="257" spans="1:17" x14ac:dyDescent="0.25">
      <c r="A257" s="24"/>
      <c r="B257" s="24"/>
      <c r="C257" s="24"/>
      <c r="D257" s="24"/>
      <c r="E257" s="24"/>
      <c r="F257" s="24"/>
      <c r="G257" s="24"/>
      <c r="H257" s="24" t="s">
        <v>492</v>
      </c>
      <c r="I257" s="25">
        <v>45807</v>
      </c>
      <c r="J257" s="24" t="s">
        <v>531</v>
      </c>
      <c r="K257" s="24" t="s">
        <v>598</v>
      </c>
      <c r="L257" s="24" t="s">
        <v>693</v>
      </c>
      <c r="M257" s="24" t="s">
        <v>778</v>
      </c>
      <c r="N257" s="26"/>
      <c r="O257" s="24" t="s">
        <v>11</v>
      </c>
      <c r="P257" s="27">
        <v>-383.46</v>
      </c>
      <c r="Q257" s="27">
        <f>ROUND(Q256+P257,5)</f>
        <v>-767.69</v>
      </c>
    </row>
    <row r="258" spans="1:17" x14ac:dyDescent="0.25">
      <c r="A258" s="24"/>
      <c r="B258" s="24"/>
      <c r="C258" s="24"/>
      <c r="D258" s="24"/>
      <c r="E258" s="24"/>
      <c r="F258" s="24"/>
      <c r="G258" s="24"/>
      <c r="H258" s="24" t="s">
        <v>492</v>
      </c>
      <c r="I258" s="25">
        <v>45807</v>
      </c>
      <c r="J258" s="24" t="s">
        <v>527</v>
      </c>
      <c r="K258" s="24" t="s">
        <v>594</v>
      </c>
      <c r="L258" s="24" t="s">
        <v>693</v>
      </c>
      <c r="M258" s="24" t="s">
        <v>778</v>
      </c>
      <c r="N258" s="26"/>
      <c r="O258" s="24" t="s">
        <v>11</v>
      </c>
      <c r="P258" s="27">
        <v>-384.23</v>
      </c>
      <c r="Q258" s="27">
        <f>ROUND(Q257+P258,5)</f>
        <v>-1151.92</v>
      </c>
    </row>
    <row r="259" spans="1:17" ht="15.75" thickBot="1" x14ac:dyDescent="0.3">
      <c r="A259" s="24"/>
      <c r="B259" s="24"/>
      <c r="C259" s="24"/>
      <c r="D259" s="24"/>
      <c r="E259" s="24"/>
      <c r="F259" s="24"/>
      <c r="G259" s="24"/>
      <c r="H259" s="24" t="s">
        <v>492</v>
      </c>
      <c r="I259" s="25">
        <v>45807</v>
      </c>
      <c r="J259" s="24" t="s">
        <v>528</v>
      </c>
      <c r="K259" s="24" t="s">
        <v>595</v>
      </c>
      <c r="L259" s="24" t="s">
        <v>693</v>
      </c>
      <c r="M259" s="24" t="s">
        <v>778</v>
      </c>
      <c r="N259" s="26"/>
      <c r="O259" s="24" t="s">
        <v>11</v>
      </c>
      <c r="P259" s="28">
        <v>-384.23</v>
      </c>
      <c r="Q259" s="28">
        <f>ROUND(Q258+P259,5)</f>
        <v>-1536.15</v>
      </c>
    </row>
    <row r="260" spans="1:17" x14ac:dyDescent="0.25">
      <c r="A260" s="29"/>
      <c r="B260" s="29"/>
      <c r="C260" s="29"/>
      <c r="D260" s="29"/>
      <c r="E260" s="29" t="s">
        <v>451</v>
      </c>
      <c r="F260" s="29"/>
      <c r="G260" s="29"/>
      <c r="H260" s="29"/>
      <c r="I260" s="30"/>
      <c r="J260" s="29"/>
      <c r="K260" s="29"/>
      <c r="L260" s="29"/>
      <c r="M260" s="29"/>
      <c r="N260" s="29"/>
      <c r="O260" s="29"/>
      <c r="P260" s="2">
        <f>ROUND(SUM(P255:P259),5)</f>
        <v>-1536.15</v>
      </c>
      <c r="Q260" s="2">
        <f>Q259</f>
        <v>-1536.15</v>
      </c>
    </row>
    <row r="261" spans="1:17" x14ac:dyDescent="0.25">
      <c r="A261" s="1"/>
      <c r="B261" s="1"/>
      <c r="C261" s="1"/>
      <c r="D261" s="1"/>
      <c r="E261" s="1" t="s">
        <v>190</v>
      </c>
      <c r="F261" s="1"/>
      <c r="G261" s="1"/>
      <c r="H261" s="1"/>
      <c r="I261" s="22"/>
      <c r="J261" s="1"/>
      <c r="K261" s="1"/>
      <c r="L261" s="1"/>
      <c r="M261" s="1"/>
      <c r="N261" s="1"/>
      <c r="O261" s="1"/>
      <c r="P261" s="23"/>
      <c r="Q261" s="23"/>
    </row>
    <row r="262" spans="1:17" x14ac:dyDescent="0.25">
      <c r="A262" s="24"/>
      <c r="B262" s="24"/>
      <c r="C262" s="24"/>
      <c r="D262" s="24"/>
      <c r="E262" s="24"/>
      <c r="F262" s="24"/>
      <c r="G262" s="24"/>
      <c r="H262" s="24" t="s">
        <v>492</v>
      </c>
      <c r="I262" s="25">
        <v>45807</v>
      </c>
      <c r="J262" s="24" t="s">
        <v>526</v>
      </c>
      <c r="K262" s="24" t="s">
        <v>593</v>
      </c>
      <c r="L262" s="24" t="s">
        <v>693</v>
      </c>
      <c r="M262" s="24" t="s">
        <v>778</v>
      </c>
      <c r="N262" s="26"/>
      <c r="O262" s="24" t="s">
        <v>11</v>
      </c>
      <c r="P262" s="27">
        <v>-1816.5</v>
      </c>
      <c r="Q262" s="27">
        <f>ROUND(Q261+P262,5)</f>
        <v>-1816.5</v>
      </c>
    </row>
    <row r="263" spans="1:17" x14ac:dyDescent="0.25">
      <c r="A263" s="24"/>
      <c r="B263" s="24"/>
      <c r="C263" s="24"/>
      <c r="D263" s="24"/>
      <c r="E263" s="24"/>
      <c r="F263" s="24"/>
      <c r="G263" s="24"/>
      <c r="H263" s="24" t="s">
        <v>492</v>
      </c>
      <c r="I263" s="25">
        <v>45807</v>
      </c>
      <c r="J263" s="24" t="s">
        <v>531</v>
      </c>
      <c r="K263" s="24" t="s">
        <v>598</v>
      </c>
      <c r="L263" s="24" t="s">
        <v>693</v>
      </c>
      <c r="M263" s="24" t="s">
        <v>778</v>
      </c>
      <c r="N263" s="26"/>
      <c r="O263" s="24" t="s">
        <v>11</v>
      </c>
      <c r="P263" s="27">
        <v>-946</v>
      </c>
      <c r="Q263" s="27">
        <f>ROUND(Q262+P263,5)</f>
        <v>-2762.5</v>
      </c>
    </row>
    <row r="264" spans="1:17" x14ac:dyDescent="0.25">
      <c r="A264" s="24"/>
      <c r="B264" s="24"/>
      <c r="C264" s="24"/>
      <c r="D264" s="24"/>
      <c r="E264" s="24"/>
      <c r="F264" s="24"/>
      <c r="G264" s="24"/>
      <c r="H264" s="24" t="s">
        <v>492</v>
      </c>
      <c r="I264" s="25">
        <v>45807</v>
      </c>
      <c r="J264" s="24" t="s">
        <v>527</v>
      </c>
      <c r="K264" s="24" t="s">
        <v>594</v>
      </c>
      <c r="L264" s="24" t="s">
        <v>693</v>
      </c>
      <c r="M264" s="24" t="s">
        <v>778</v>
      </c>
      <c r="N264" s="26"/>
      <c r="O264" s="24" t="s">
        <v>11</v>
      </c>
      <c r="P264" s="27">
        <v>-1811</v>
      </c>
      <c r="Q264" s="27">
        <f>ROUND(Q263+P264,5)</f>
        <v>-4573.5</v>
      </c>
    </row>
    <row r="265" spans="1:17" x14ac:dyDescent="0.25">
      <c r="A265" s="24"/>
      <c r="B265" s="24"/>
      <c r="C265" s="24"/>
      <c r="D265" s="24"/>
      <c r="E265" s="24"/>
      <c r="F265" s="24"/>
      <c r="G265" s="24"/>
      <c r="H265" s="24" t="s">
        <v>492</v>
      </c>
      <c r="I265" s="25">
        <v>45807</v>
      </c>
      <c r="J265" s="24" t="s">
        <v>529</v>
      </c>
      <c r="K265" s="24" t="s">
        <v>596</v>
      </c>
      <c r="L265" s="24" t="s">
        <v>693</v>
      </c>
      <c r="M265" s="24" t="s">
        <v>778</v>
      </c>
      <c r="N265" s="26"/>
      <c r="O265" s="24" t="s">
        <v>11</v>
      </c>
      <c r="P265" s="27">
        <v>-946</v>
      </c>
      <c r="Q265" s="27">
        <f>ROUND(Q264+P265,5)</f>
        <v>-5519.5</v>
      </c>
    </row>
    <row r="266" spans="1:17" ht="15.75" thickBot="1" x14ac:dyDescent="0.3">
      <c r="A266" s="24"/>
      <c r="B266" s="24"/>
      <c r="C266" s="24"/>
      <c r="D266" s="24"/>
      <c r="E266" s="24"/>
      <c r="F266" s="24"/>
      <c r="G266" s="24"/>
      <c r="H266" s="24" t="s">
        <v>492</v>
      </c>
      <c r="I266" s="25">
        <v>45807</v>
      </c>
      <c r="J266" s="24" t="s">
        <v>528</v>
      </c>
      <c r="K266" s="24" t="s">
        <v>595</v>
      </c>
      <c r="L266" s="24" t="s">
        <v>693</v>
      </c>
      <c r="M266" s="24" t="s">
        <v>778</v>
      </c>
      <c r="N266" s="26"/>
      <c r="O266" s="24" t="s">
        <v>11</v>
      </c>
      <c r="P266" s="28">
        <v>-946</v>
      </c>
      <c r="Q266" s="28">
        <f>ROUND(Q265+P266,5)</f>
        <v>-6465.5</v>
      </c>
    </row>
    <row r="267" spans="1:17" x14ac:dyDescent="0.25">
      <c r="A267" s="29"/>
      <c r="B267" s="29"/>
      <c r="C267" s="29"/>
      <c r="D267" s="29"/>
      <c r="E267" s="29" t="s">
        <v>452</v>
      </c>
      <c r="F267" s="29"/>
      <c r="G267" s="29"/>
      <c r="H267" s="29"/>
      <c r="I267" s="30"/>
      <c r="J267" s="29"/>
      <c r="K267" s="29"/>
      <c r="L267" s="29"/>
      <c r="M267" s="29"/>
      <c r="N267" s="29"/>
      <c r="O267" s="29"/>
      <c r="P267" s="2">
        <f>ROUND(SUM(P261:P266),5)</f>
        <v>-6465.5</v>
      </c>
      <c r="Q267" s="2">
        <f>Q266</f>
        <v>-6465.5</v>
      </c>
    </row>
    <row r="268" spans="1:17" x14ac:dyDescent="0.25">
      <c r="A268" s="1"/>
      <c r="B268" s="1"/>
      <c r="C268" s="1"/>
      <c r="D268" s="1"/>
      <c r="E268" s="1" t="s">
        <v>192</v>
      </c>
      <c r="F268" s="1"/>
      <c r="G268" s="1"/>
      <c r="H268" s="1"/>
      <c r="I268" s="22"/>
      <c r="J268" s="1"/>
      <c r="K268" s="1"/>
      <c r="L268" s="1"/>
      <c r="M268" s="1"/>
      <c r="N268" s="1"/>
      <c r="O268" s="1"/>
      <c r="P268" s="23"/>
      <c r="Q268" s="23"/>
    </row>
    <row r="269" spans="1:17" x14ac:dyDescent="0.25">
      <c r="A269" s="24"/>
      <c r="B269" s="24"/>
      <c r="C269" s="24"/>
      <c r="D269" s="24"/>
      <c r="E269" s="24"/>
      <c r="F269" s="24"/>
      <c r="G269" s="24"/>
      <c r="H269" s="24" t="s">
        <v>490</v>
      </c>
      <c r="I269" s="25">
        <v>45785</v>
      </c>
      <c r="J269" s="24" t="s">
        <v>532</v>
      </c>
      <c r="K269" s="24" t="s">
        <v>599</v>
      </c>
      <c r="L269" s="24" t="s">
        <v>695</v>
      </c>
      <c r="M269" s="24" t="s">
        <v>778</v>
      </c>
      <c r="N269" s="26"/>
      <c r="O269" s="24" t="s">
        <v>39</v>
      </c>
      <c r="P269" s="27">
        <v>-77</v>
      </c>
      <c r="Q269" s="27">
        <f>ROUND(Q268+P269,5)</f>
        <v>-77</v>
      </c>
    </row>
    <row r="270" spans="1:17" ht="15.75" thickBot="1" x14ac:dyDescent="0.3">
      <c r="A270" s="24"/>
      <c r="B270" s="24"/>
      <c r="C270" s="24"/>
      <c r="D270" s="24"/>
      <c r="E270" s="24"/>
      <c r="F270" s="24"/>
      <c r="G270" s="24"/>
      <c r="H270" s="24" t="s">
        <v>492</v>
      </c>
      <c r="I270" s="25">
        <v>45807</v>
      </c>
      <c r="J270" s="24" t="s">
        <v>524</v>
      </c>
      <c r="K270" s="24" t="s">
        <v>591</v>
      </c>
      <c r="L270" s="24" t="s">
        <v>693</v>
      </c>
      <c r="M270" s="24" t="s">
        <v>778</v>
      </c>
      <c r="N270" s="26"/>
      <c r="O270" s="24" t="s">
        <v>11</v>
      </c>
      <c r="P270" s="27">
        <v>-16.170000000000002</v>
      </c>
      <c r="Q270" s="27">
        <f>ROUND(Q269+P270,5)</f>
        <v>-93.17</v>
      </c>
    </row>
    <row r="271" spans="1:17" ht="15.75" thickBot="1" x14ac:dyDescent="0.3">
      <c r="A271" s="29"/>
      <c r="B271" s="29"/>
      <c r="C271" s="29"/>
      <c r="D271" s="29"/>
      <c r="E271" s="29" t="s">
        <v>453</v>
      </c>
      <c r="F271" s="29"/>
      <c r="G271" s="29"/>
      <c r="H271" s="29"/>
      <c r="I271" s="30"/>
      <c r="J271" s="29"/>
      <c r="K271" s="29"/>
      <c r="L271" s="29"/>
      <c r="M271" s="29"/>
      <c r="N271" s="29"/>
      <c r="O271" s="29"/>
      <c r="P271" s="3">
        <f>ROUND(SUM(P268:P270),5)</f>
        <v>-93.17</v>
      </c>
      <c r="Q271" s="3">
        <f>Q270</f>
        <v>-93.17</v>
      </c>
    </row>
    <row r="272" spans="1:17" x14ac:dyDescent="0.25">
      <c r="A272" s="29"/>
      <c r="B272" s="29"/>
      <c r="C272" s="29"/>
      <c r="D272" s="29" t="s">
        <v>194</v>
      </c>
      <c r="E272" s="29"/>
      <c r="F272" s="29"/>
      <c r="G272" s="29"/>
      <c r="H272" s="29"/>
      <c r="I272" s="30"/>
      <c r="J272" s="29"/>
      <c r="K272" s="29"/>
      <c r="L272" s="29"/>
      <c r="M272" s="29"/>
      <c r="N272" s="29"/>
      <c r="O272" s="29"/>
      <c r="P272" s="2">
        <f>ROUND(P247+P254+P260+P267+P271,5)</f>
        <v>-13183.61</v>
      </c>
      <c r="Q272" s="2">
        <f>ROUND(Q247+Q254+Q260+Q267+Q271,5)</f>
        <v>-13183.61</v>
      </c>
    </row>
    <row r="273" spans="1:17" x14ac:dyDescent="0.25">
      <c r="A273" s="1"/>
      <c r="B273" s="1"/>
      <c r="C273" s="1"/>
      <c r="D273" s="1" t="s">
        <v>195</v>
      </c>
      <c r="E273" s="1"/>
      <c r="F273" s="1"/>
      <c r="G273" s="1"/>
      <c r="H273" s="1"/>
      <c r="I273" s="22"/>
      <c r="J273" s="1"/>
      <c r="K273" s="1"/>
      <c r="L273" s="1"/>
      <c r="M273" s="1"/>
      <c r="N273" s="1"/>
      <c r="O273" s="1"/>
      <c r="P273" s="23"/>
      <c r="Q273" s="23"/>
    </row>
    <row r="274" spans="1:17" x14ac:dyDescent="0.25">
      <c r="A274" s="1"/>
      <c r="B274" s="1"/>
      <c r="C274" s="1"/>
      <c r="D274" s="1"/>
      <c r="E274" s="1" t="s">
        <v>196</v>
      </c>
      <c r="F274" s="1"/>
      <c r="G274" s="1"/>
      <c r="H274" s="1"/>
      <c r="I274" s="22"/>
      <c r="J274" s="1"/>
      <c r="K274" s="1"/>
      <c r="L274" s="1"/>
      <c r="M274" s="1"/>
      <c r="N274" s="1"/>
      <c r="O274" s="1"/>
      <c r="P274" s="23"/>
      <c r="Q274" s="23"/>
    </row>
    <row r="275" spans="1:17" x14ac:dyDescent="0.25">
      <c r="A275" s="24"/>
      <c r="B275" s="24"/>
      <c r="C275" s="24"/>
      <c r="D275" s="24"/>
      <c r="E275" s="24"/>
      <c r="F275" s="24"/>
      <c r="G275" s="24"/>
      <c r="H275" s="24" t="s">
        <v>492</v>
      </c>
      <c r="I275" s="25">
        <v>45807</v>
      </c>
      <c r="J275" s="24" t="s">
        <v>533</v>
      </c>
      <c r="K275" s="24" t="s">
        <v>600</v>
      </c>
      <c r="L275" s="24" t="s">
        <v>693</v>
      </c>
      <c r="M275" s="24" t="s">
        <v>778</v>
      </c>
      <c r="N275" s="26"/>
      <c r="O275" s="24" t="s">
        <v>11</v>
      </c>
      <c r="P275" s="27">
        <v>-34.86</v>
      </c>
      <c r="Q275" s="27">
        <f>ROUND(Q274+P275,5)</f>
        <v>-34.86</v>
      </c>
    </row>
    <row r="276" spans="1:17" x14ac:dyDescent="0.25">
      <c r="A276" s="24"/>
      <c r="B276" s="24"/>
      <c r="C276" s="24"/>
      <c r="D276" s="24"/>
      <c r="E276" s="24"/>
      <c r="F276" s="24"/>
      <c r="G276" s="24"/>
      <c r="H276" s="24" t="s">
        <v>492</v>
      </c>
      <c r="I276" s="25">
        <v>45807</v>
      </c>
      <c r="J276" s="24" t="s">
        <v>521</v>
      </c>
      <c r="K276" s="24" t="s">
        <v>588</v>
      </c>
      <c r="L276" s="24" t="s">
        <v>693</v>
      </c>
      <c r="M276" s="24" t="s">
        <v>778</v>
      </c>
      <c r="N276" s="26"/>
      <c r="O276" s="24" t="s">
        <v>11</v>
      </c>
      <c r="P276" s="27">
        <v>-111.48</v>
      </c>
      <c r="Q276" s="27">
        <f>ROUND(Q275+P276,5)</f>
        <v>-146.34</v>
      </c>
    </row>
    <row r="277" spans="1:17" x14ac:dyDescent="0.25">
      <c r="A277" s="24"/>
      <c r="B277" s="24"/>
      <c r="C277" s="24"/>
      <c r="D277" s="24"/>
      <c r="E277" s="24"/>
      <c r="F277" s="24"/>
      <c r="G277" s="24"/>
      <c r="H277" s="24" t="s">
        <v>492</v>
      </c>
      <c r="I277" s="25">
        <v>45807</v>
      </c>
      <c r="J277" s="24" t="s">
        <v>522</v>
      </c>
      <c r="K277" s="24" t="s">
        <v>589</v>
      </c>
      <c r="L277" s="24" t="s">
        <v>693</v>
      </c>
      <c r="M277" s="24" t="s">
        <v>778</v>
      </c>
      <c r="N277" s="26"/>
      <c r="O277" s="24" t="s">
        <v>11</v>
      </c>
      <c r="P277" s="27">
        <v>-55.74</v>
      </c>
      <c r="Q277" s="27">
        <f>ROUND(Q276+P277,5)</f>
        <v>-202.08</v>
      </c>
    </row>
    <row r="278" spans="1:17" x14ac:dyDescent="0.25">
      <c r="A278" s="24"/>
      <c r="B278" s="24"/>
      <c r="C278" s="24"/>
      <c r="D278" s="24"/>
      <c r="E278" s="24"/>
      <c r="F278" s="24"/>
      <c r="G278" s="24"/>
      <c r="H278" s="24" t="s">
        <v>492</v>
      </c>
      <c r="I278" s="25">
        <v>45807</v>
      </c>
      <c r="J278" s="24" t="s">
        <v>523</v>
      </c>
      <c r="K278" s="24" t="s">
        <v>590</v>
      </c>
      <c r="L278" s="24" t="s">
        <v>693</v>
      </c>
      <c r="M278" s="24" t="s">
        <v>778</v>
      </c>
      <c r="N278" s="26"/>
      <c r="O278" s="24" t="s">
        <v>11</v>
      </c>
      <c r="P278" s="27">
        <v>-703.05</v>
      </c>
      <c r="Q278" s="27">
        <f>ROUND(Q277+P278,5)</f>
        <v>-905.13</v>
      </c>
    </row>
    <row r="279" spans="1:17" ht="15.75" thickBot="1" x14ac:dyDescent="0.3">
      <c r="A279" s="24"/>
      <c r="B279" s="24"/>
      <c r="C279" s="24"/>
      <c r="D279" s="24"/>
      <c r="E279" s="24"/>
      <c r="F279" s="24"/>
      <c r="G279" s="24"/>
      <c r="H279" s="24" t="s">
        <v>492</v>
      </c>
      <c r="I279" s="25">
        <v>45807</v>
      </c>
      <c r="J279" s="24" t="s">
        <v>524</v>
      </c>
      <c r="K279" s="24" t="s">
        <v>591</v>
      </c>
      <c r="L279" s="24" t="s">
        <v>693</v>
      </c>
      <c r="M279" s="24" t="s">
        <v>778</v>
      </c>
      <c r="N279" s="26"/>
      <c r="O279" s="24" t="s">
        <v>11</v>
      </c>
      <c r="P279" s="28">
        <v>-106.84</v>
      </c>
      <c r="Q279" s="28">
        <f>ROUND(Q278+P279,5)</f>
        <v>-1011.97</v>
      </c>
    </row>
    <row r="280" spans="1:17" x14ac:dyDescent="0.25">
      <c r="A280" s="29"/>
      <c r="B280" s="29"/>
      <c r="C280" s="29"/>
      <c r="D280" s="29"/>
      <c r="E280" s="29" t="s">
        <v>454</v>
      </c>
      <c r="F280" s="29"/>
      <c r="G280" s="29"/>
      <c r="H280" s="29"/>
      <c r="I280" s="30"/>
      <c r="J280" s="29"/>
      <c r="K280" s="29"/>
      <c r="L280" s="29"/>
      <c r="M280" s="29"/>
      <c r="N280" s="29"/>
      <c r="O280" s="29"/>
      <c r="P280" s="2">
        <f>ROUND(SUM(P274:P279),5)</f>
        <v>-1011.97</v>
      </c>
      <c r="Q280" s="2">
        <f>Q279</f>
        <v>-1011.97</v>
      </c>
    </row>
    <row r="281" spans="1:17" x14ac:dyDescent="0.25">
      <c r="A281" s="1"/>
      <c r="B281" s="1"/>
      <c r="C281" s="1"/>
      <c r="D281" s="1"/>
      <c r="E281" s="1" t="s">
        <v>197</v>
      </c>
      <c r="F281" s="1"/>
      <c r="G281" s="1"/>
      <c r="H281" s="1"/>
      <c r="I281" s="22"/>
      <c r="J281" s="1"/>
      <c r="K281" s="1"/>
      <c r="L281" s="1"/>
      <c r="M281" s="1"/>
      <c r="N281" s="1"/>
      <c r="O281" s="1"/>
      <c r="P281" s="23"/>
      <c r="Q281" s="23"/>
    </row>
    <row r="282" spans="1:17" x14ac:dyDescent="0.25">
      <c r="A282" s="24"/>
      <c r="B282" s="24"/>
      <c r="C282" s="24"/>
      <c r="D282" s="24"/>
      <c r="E282" s="24"/>
      <c r="F282" s="24"/>
      <c r="G282" s="24"/>
      <c r="H282" s="24" t="s">
        <v>492</v>
      </c>
      <c r="I282" s="25">
        <v>45807</v>
      </c>
      <c r="J282" s="24" t="s">
        <v>533</v>
      </c>
      <c r="K282" s="24" t="s">
        <v>600</v>
      </c>
      <c r="L282" s="24" t="s">
        <v>693</v>
      </c>
      <c r="M282" s="24" t="s">
        <v>778</v>
      </c>
      <c r="N282" s="26"/>
      <c r="O282" s="24" t="s">
        <v>11</v>
      </c>
      <c r="P282" s="27">
        <v>-8.15</v>
      </c>
      <c r="Q282" s="27">
        <f t="shared" ref="Q282:Q292" si="8">ROUND(Q281+P282,5)</f>
        <v>-8.15</v>
      </c>
    </row>
    <row r="283" spans="1:17" x14ac:dyDescent="0.25">
      <c r="A283" s="24"/>
      <c r="B283" s="24"/>
      <c r="C283" s="24"/>
      <c r="D283" s="24"/>
      <c r="E283" s="24"/>
      <c r="F283" s="24"/>
      <c r="G283" s="24"/>
      <c r="H283" s="24" t="s">
        <v>492</v>
      </c>
      <c r="I283" s="25">
        <v>45807</v>
      </c>
      <c r="J283" s="24" t="s">
        <v>521</v>
      </c>
      <c r="K283" s="24" t="s">
        <v>588</v>
      </c>
      <c r="L283" s="24" t="s">
        <v>693</v>
      </c>
      <c r="M283" s="24" t="s">
        <v>778</v>
      </c>
      <c r="N283" s="26"/>
      <c r="O283" s="24" t="s">
        <v>11</v>
      </c>
      <c r="P283" s="27">
        <v>-26.07</v>
      </c>
      <c r="Q283" s="27">
        <f t="shared" si="8"/>
        <v>-34.22</v>
      </c>
    </row>
    <row r="284" spans="1:17" x14ac:dyDescent="0.25">
      <c r="A284" s="24"/>
      <c r="B284" s="24"/>
      <c r="C284" s="24"/>
      <c r="D284" s="24"/>
      <c r="E284" s="24"/>
      <c r="F284" s="24"/>
      <c r="G284" s="24"/>
      <c r="H284" s="24" t="s">
        <v>492</v>
      </c>
      <c r="I284" s="25">
        <v>45807</v>
      </c>
      <c r="J284" s="24" t="s">
        <v>522</v>
      </c>
      <c r="K284" s="24" t="s">
        <v>589</v>
      </c>
      <c r="L284" s="24" t="s">
        <v>693</v>
      </c>
      <c r="M284" s="24" t="s">
        <v>778</v>
      </c>
      <c r="N284" s="26"/>
      <c r="O284" s="24" t="s">
        <v>11</v>
      </c>
      <c r="P284" s="27">
        <v>-13.03</v>
      </c>
      <c r="Q284" s="27">
        <f t="shared" si="8"/>
        <v>-47.25</v>
      </c>
    </row>
    <row r="285" spans="1:17" x14ac:dyDescent="0.25">
      <c r="A285" s="24"/>
      <c r="B285" s="24"/>
      <c r="C285" s="24"/>
      <c r="D285" s="24"/>
      <c r="E285" s="24"/>
      <c r="F285" s="24"/>
      <c r="G285" s="24"/>
      <c r="H285" s="24" t="s">
        <v>492</v>
      </c>
      <c r="I285" s="25">
        <v>45807</v>
      </c>
      <c r="J285" s="24" t="s">
        <v>526</v>
      </c>
      <c r="K285" s="24" t="s">
        <v>593</v>
      </c>
      <c r="L285" s="24" t="s">
        <v>693</v>
      </c>
      <c r="M285" s="24" t="s">
        <v>778</v>
      </c>
      <c r="N285" s="26"/>
      <c r="O285" s="24" t="s">
        <v>11</v>
      </c>
      <c r="P285" s="27">
        <v>-156.94</v>
      </c>
      <c r="Q285" s="27">
        <f t="shared" si="8"/>
        <v>-204.19</v>
      </c>
    </row>
    <row r="286" spans="1:17" x14ac:dyDescent="0.25">
      <c r="A286" s="24"/>
      <c r="B286" s="24"/>
      <c r="C286" s="24"/>
      <c r="D286" s="24"/>
      <c r="E286" s="24"/>
      <c r="F286" s="24"/>
      <c r="G286" s="24"/>
      <c r="H286" s="24" t="s">
        <v>492</v>
      </c>
      <c r="I286" s="25">
        <v>45807</v>
      </c>
      <c r="J286" s="24" t="s">
        <v>523</v>
      </c>
      <c r="K286" s="24" t="s">
        <v>590</v>
      </c>
      <c r="L286" s="24" t="s">
        <v>693</v>
      </c>
      <c r="M286" s="24" t="s">
        <v>778</v>
      </c>
      <c r="N286" s="26"/>
      <c r="O286" s="24" t="s">
        <v>11</v>
      </c>
      <c r="P286" s="27">
        <v>-164.43</v>
      </c>
      <c r="Q286" s="27">
        <f t="shared" si="8"/>
        <v>-368.62</v>
      </c>
    </row>
    <row r="287" spans="1:17" x14ac:dyDescent="0.25">
      <c r="A287" s="24"/>
      <c r="B287" s="24"/>
      <c r="C287" s="24"/>
      <c r="D287" s="24"/>
      <c r="E287" s="24"/>
      <c r="F287" s="24"/>
      <c r="G287" s="24"/>
      <c r="H287" s="24" t="s">
        <v>492</v>
      </c>
      <c r="I287" s="25">
        <v>45807</v>
      </c>
      <c r="J287" s="24" t="s">
        <v>531</v>
      </c>
      <c r="K287" s="24" t="s">
        <v>598</v>
      </c>
      <c r="L287" s="24" t="s">
        <v>693</v>
      </c>
      <c r="M287" s="24" t="s">
        <v>778</v>
      </c>
      <c r="N287" s="26"/>
      <c r="O287" s="24" t="s">
        <v>11</v>
      </c>
      <c r="P287" s="27">
        <v>-163.52000000000001</v>
      </c>
      <c r="Q287" s="27">
        <f t="shared" si="8"/>
        <v>-532.14</v>
      </c>
    </row>
    <row r="288" spans="1:17" x14ac:dyDescent="0.25">
      <c r="A288" s="24"/>
      <c r="B288" s="24"/>
      <c r="C288" s="24"/>
      <c r="D288" s="24"/>
      <c r="E288" s="24"/>
      <c r="F288" s="24"/>
      <c r="G288" s="24"/>
      <c r="H288" s="24" t="s">
        <v>492</v>
      </c>
      <c r="I288" s="25">
        <v>45807</v>
      </c>
      <c r="J288" s="24" t="s">
        <v>527</v>
      </c>
      <c r="K288" s="24" t="s">
        <v>594</v>
      </c>
      <c r="L288" s="24" t="s">
        <v>693</v>
      </c>
      <c r="M288" s="24" t="s">
        <v>778</v>
      </c>
      <c r="N288" s="26"/>
      <c r="O288" s="24" t="s">
        <v>11</v>
      </c>
      <c r="P288" s="27">
        <v>-135.32</v>
      </c>
      <c r="Q288" s="27">
        <f t="shared" si="8"/>
        <v>-667.46</v>
      </c>
    </row>
    <row r="289" spans="1:17" x14ac:dyDescent="0.25">
      <c r="A289" s="24"/>
      <c r="B289" s="24"/>
      <c r="C289" s="24"/>
      <c r="D289" s="24"/>
      <c r="E289" s="24"/>
      <c r="F289" s="24"/>
      <c r="G289" s="24"/>
      <c r="H289" s="24" t="s">
        <v>492</v>
      </c>
      <c r="I289" s="25">
        <v>45807</v>
      </c>
      <c r="J289" s="24" t="s">
        <v>525</v>
      </c>
      <c r="K289" s="24" t="s">
        <v>592</v>
      </c>
      <c r="L289" s="24" t="s">
        <v>693</v>
      </c>
      <c r="M289" s="24" t="s">
        <v>778</v>
      </c>
      <c r="N289" s="26"/>
      <c r="O289" s="24" t="s">
        <v>11</v>
      </c>
      <c r="P289" s="27">
        <v>-183.24</v>
      </c>
      <c r="Q289" s="27">
        <f t="shared" si="8"/>
        <v>-850.7</v>
      </c>
    </row>
    <row r="290" spans="1:17" x14ac:dyDescent="0.25">
      <c r="A290" s="24"/>
      <c r="B290" s="24"/>
      <c r="C290" s="24"/>
      <c r="D290" s="24"/>
      <c r="E290" s="24"/>
      <c r="F290" s="24"/>
      <c r="G290" s="24"/>
      <c r="H290" s="24" t="s">
        <v>492</v>
      </c>
      <c r="I290" s="25">
        <v>45807</v>
      </c>
      <c r="J290" s="24" t="s">
        <v>529</v>
      </c>
      <c r="K290" s="24" t="s">
        <v>596</v>
      </c>
      <c r="L290" s="24" t="s">
        <v>693</v>
      </c>
      <c r="M290" s="24" t="s">
        <v>778</v>
      </c>
      <c r="N290" s="26"/>
      <c r="O290" s="24" t="s">
        <v>11</v>
      </c>
      <c r="P290" s="27">
        <v>-110.82</v>
      </c>
      <c r="Q290" s="27">
        <f t="shared" si="8"/>
        <v>-961.52</v>
      </c>
    </row>
    <row r="291" spans="1:17" x14ac:dyDescent="0.25">
      <c r="A291" s="24"/>
      <c r="B291" s="24"/>
      <c r="C291" s="24"/>
      <c r="D291" s="24"/>
      <c r="E291" s="24"/>
      <c r="F291" s="24"/>
      <c r="G291" s="24"/>
      <c r="H291" s="24" t="s">
        <v>492</v>
      </c>
      <c r="I291" s="25">
        <v>45807</v>
      </c>
      <c r="J291" s="24" t="s">
        <v>524</v>
      </c>
      <c r="K291" s="24" t="s">
        <v>591</v>
      </c>
      <c r="L291" s="24" t="s">
        <v>693</v>
      </c>
      <c r="M291" s="24" t="s">
        <v>778</v>
      </c>
      <c r="N291" s="26"/>
      <c r="O291" s="24" t="s">
        <v>11</v>
      </c>
      <c r="P291" s="27">
        <v>-24.98</v>
      </c>
      <c r="Q291" s="27">
        <f t="shared" si="8"/>
        <v>-986.5</v>
      </c>
    </row>
    <row r="292" spans="1:17" ht="15.75" thickBot="1" x14ac:dyDescent="0.3">
      <c r="A292" s="24"/>
      <c r="B292" s="24"/>
      <c r="C292" s="24"/>
      <c r="D292" s="24"/>
      <c r="E292" s="24"/>
      <c r="F292" s="24"/>
      <c r="G292" s="24"/>
      <c r="H292" s="24" t="s">
        <v>492</v>
      </c>
      <c r="I292" s="25">
        <v>45807</v>
      </c>
      <c r="J292" s="24" t="s">
        <v>528</v>
      </c>
      <c r="K292" s="24" t="s">
        <v>595</v>
      </c>
      <c r="L292" s="24" t="s">
        <v>693</v>
      </c>
      <c r="M292" s="24" t="s">
        <v>778</v>
      </c>
      <c r="N292" s="26"/>
      <c r="O292" s="24" t="s">
        <v>11</v>
      </c>
      <c r="P292" s="28">
        <v>-156.21</v>
      </c>
      <c r="Q292" s="28">
        <f t="shared" si="8"/>
        <v>-1142.71</v>
      </c>
    </row>
    <row r="293" spans="1:17" x14ac:dyDescent="0.25">
      <c r="A293" s="29"/>
      <c r="B293" s="29"/>
      <c r="C293" s="29"/>
      <c r="D293" s="29"/>
      <c r="E293" s="29" t="s">
        <v>455</v>
      </c>
      <c r="F293" s="29"/>
      <c r="G293" s="29"/>
      <c r="H293" s="29"/>
      <c r="I293" s="30"/>
      <c r="J293" s="29"/>
      <c r="K293" s="29"/>
      <c r="L293" s="29"/>
      <c r="M293" s="29"/>
      <c r="N293" s="29"/>
      <c r="O293" s="29"/>
      <c r="P293" s="2">
        <f>ROUND(SUM(P281:P292),5)</f>
        <v>-1142.71</v>
      </c>
      <c r="Q293" s="2">
        <f>Q292</f>
        <v>-1142.71</v>
      </c>
    </row>
    <row r="294" spans="1:17" x14ac:dyDescent="0.25">
      <c r="A294" s="1"/>
      <c r="B294" s="1"/>
      <c r="C294" s="1"/>
      <c r="D294" s="1"/>
      <c r="E294" s="1" t="s">
        <v>198</v>
      </c>
      <c r="F294" s="1"/>
      <c r="G294" s="1"/>
      <c r="H294" s="1"/>
      <c r="I294" s="22"/>
      <c r="J294" s="1"/>
      <c r="K294" s="1"/>
      <c r="L294" s="1"/>
      <c r="M294" s="1"/>
      <c r="N294" s="1"/>
      <c r="O294" s="1"/>
      <c r="P294" s="23"/>
      <c r="Q294" s="23"/>
    </row>
    <row r="295" spans="1:17" x14ac:dyDescent="0.25">
      <c r="A295" s="24"/>
      <c r="B295" s="24"/>
      <c r="C295" s="24"/>
      <c r="D295" s="24"/>
      <c r="E295" s="24"/>
      <c r="F295" s="24"/>
      <c r="G295" s="24"/>
      <c r="H295" s="24" t="s">
        <v>492</v>
      </c>
      <c r="I295" s="25">
        <v>45807</v>
      </c>
      <c r="J295" s="24" t="s">
        <v>533</v>
      </c>
      <c r="K295" s="24" t="s">
        <v>600</v>
      </c>
      <c r="L295" s="24" t="s">
        <v>693</v>
      </c>
      <c r="M295" s="24" t="s">
        <v>778</v>
      </c>
      <c r="N295" s="26"/>
      <c r="O295" s="24" t="s">
        <v>11</v>
      </c>
      <c r="P295" s="27">
        <v>0</v>
      </c>
      <c r="Q295" s="27">
        <f t="shared" ref="Q295:Q305" si="9">ROUND(Q294+P295,5)</f>
        <v>0</v>
      </c>
    </row>
    <row r="296" spans="1:17" x14ac:dyDescent="0.25">
      <c r="A296" s="24"/>
      <c r="B296" s="24"/>
      <c r="C296" s="24"/>
      <c r="D296" s="24"/>
      <c r="E296" s="24"/>
      <c r="F296" s="24"/>
      <c r="G296" s="24"/>
      <c r="H296" s="24" t="s">
        <v>492</v>
      </c>
      <c r="I296" s="25">
        <v>45807</v>
      </c>
      <c r="J296" s="24" t="s">
        <v>521</v>
      </c>
      <c r="K296" s="24" t="s">
        <v>588</v>
      </c>
      <c r="L296" s="24" t="s">
        <v>693</v>
      </c>
      <c r="M296" s="24" t="s">
        <v>778</v>
      </c>
      <c r="N296" s="26"/>
      <c r="O296" s="24" t="s">
        <v>11</v>
      </c>
      <c r="P296" s="27">
        <v>-3.6</v>
      </c>
      <c r="Q296" s="27">
        <f t="shared" si="9"/>
        <v>-3.6</v>
      </c>
    </row>
    <row r="297" spans="1:17" x14ac:dyDescent="0.25">
      <c r="A297" s="24"/>
      <c r="B297" s="24"/>
      <c r="C297" s="24"/>
      <c r="D297" s="24"/>
      <c r="E297" s="24"/>
      <c r="F297" s="24"/>
      <c r="G297" s="24"/>
      <c r="H297" s="24" t="s">
        <v>492</v>
      </c>
      <c r="I297" s="25">
        <v>45807</v>
      </c>
      <c r="J297" s="24" t="s">
        <v>522</v>
      </c>
      <c r="K297" s="24" t="s">
        <v>589</v>
      </c>
      <c r="L297" s="24" t="s">
        <v>693</v>
      </c>
      <c r="M297" s="24" t="s">
        <v>778</v>
      </c>
      <c r="N297" s="26"/>
      <c r="O297" s="24" t="s">
        <v>11</v>
      </c>
      <c r="P297" s="27">
        <v>-1.8</v>
      </c>
      <c r="Q297" s="27">
        <f t="shared" si="9"/>
        <v>-5.4</v>
      </c>
    </row>
    <row r="298" spans="1:17" x14ac:dyDescent="0.25">
      <c r="A298" s="24"/>
      <c r="B298" s="24"/>
      <c r="C298" s="24"/>
      <c r="D298" s="24"/>
      <c r="E298" s="24"/>
      <c r="F298" s="24"/>
      <c r="G298" s="24"/>
      <c r="H298" s="24" t="s">
        <v>492</v>
      </c>
      <c r="I298" s="25">
        <v>45807</v>
      </c>
      <c r="J298" s="24" t="s">
        <v>526</v>
      </c>
      <c r="K298" s="24" t="s">
        <v>593</v>
      </c>
      <c r="L298" s="24" t="s">
        <v>693</v>
      </c>
      <c r="M298" s="24" t="s">
        <v>778</v>
      </c>
      <c r="N298" s="26"/>
      <c r="O298" s="24" t="s">
        <v>11</v>
      </c>
      <c r="P298" s="27">
        <v>-20.22</v>
      </c>
      <c r="Q298" s="27">
        <f t="shared" si="9"/>
        <v>-25.62</v>
      </c>
    </row>
    <row r="299" spans="1:17" x14ac:dyDescent="0.25">
      <c r="A299" s="24"/>
      <c r="B299" s="24"/>
      <c r="C299" s="24"/>
      <c r="D299" s="24"/>
      <c r="E299" s="24"/>
      <c r="F299" s="24"/>
      <c r="G299" s="24"/>
      <c r="H299" s="24" t="s">
        <v>492</v>
      </c>
      <c r="I299" s="25">
        <v>45807</v>
      </c>
      <c r="J299" s="24" t="s">
        <v>523</v>
      </c>
      <c r="K299" s="24" t="s">
        <v>590</v>
      </c>
      <c r="L299" s="24" t="s">
        <v>693</v>
      </c>
      <c r="M299" s="24" t="s">
        <v>778</v>
      </c>
      <c r="N299" s="26"/>
      <c r="O299" s="24" t="s">
        <v>11</v>
      </c>
      <c r="P299" s="27">
        <v>-22.68</v>
      </c>
      <c r="Q299" s="27">
        <f t="shared" si="9"/>
        <v>-48.3</v>
      </c>
    </row>
    <row r="300" spans="1:17" x14ac:dyDescent="0.25">
      <c r="A300" s="24"/>
      <c r="B300" s="24"/>
      <c r="C300" s="24"/>
      <c r="D300" s="24"/>
      <c r="E300" s="24"/>
      <c r="F300" s="24"/>
      <c r="G300" s="24"/>
      <c r="H300" s="24" t="s">
        <v>492</v>
      </c>
      <c r="I300" s="25">
        <v>45807</v>
      </c>
      <c r="J300" s="24" t="s">
        <v>531</v>
      </c>
      <c r="K300" s="24" t="s">
        <v>598</v>
      </c>
      <c r="L300" s="24" t="s">
        <v>693</v>
      </c>
      <c r="M300" s="24" t="s">
        <v>778</v>
      </c>
      <c r="N300" s="26"/>
      <c r="O300" s="24" t="s">
        <v>11</v>
      </c>
      <c r="P300" s="27">
        <v>-20.18</v>
      </c>
      <c r="Q300" s="27">
        <f t="shared" si="9"/>
        <v>-68.48</v>
      </c>
    </row>
    <row r="301" spans="1:17" x14ac:dyDescent="0.25">
      <c r="A301" s="24"/>
      <c r="B301" s="24"/>
      <c r="C301" s="24"/>
      <c r="D301" s="24"/>
      <c r="E301" s="24"/>
      <c r="F301" s="24"/>
      <c r="G301" s="24"/>
      <c r="H301" s="24" t="s">
        <v>492</v>
      </c>
      <c r="I301" s="25">
        <v>45807</v>
      </c>
      <c r="J301" s="24" t="s">
        <v>527</v>
      </c>
      <c r="K301" s="24" t="s">
        <v>594</v>
      </c>
      <c r="L301" s="24" t="s">
        <v>693</v>
      </c>
      <c r="M301" s="24" t="s">
        <v>778</v>
      </c>
      <c r="N301" s="26"/>
      <c r="O301" s="24" t="s">
        <v>11</v>
      </c>
      <c r="P301" s="27">
        <v>-20.22</v>
      </c>
      <c r="Q301" s="27">
        <f t="shared" si="9"/>
        <v>-88.7</v>
      </c>
    </row>
    <row r="302" spans="1:17" x14ac:dyDescent="0.25">
      <c r="A302" s="24"/>
      <c r="B302" s="24"/>
      <c r="C302" s="24"/>
      <c r="D302" s="24"/>
      <c r="E302" s="24"/>
      <c r="F302" s="24"/>
      <c r="G302" s="24"/>
      <c r="H302" s="24" t="s">
        <v>492</v>
      </c>
      <c r="I302" s="25">
        <v>45807</v>
      </c>
      <c r="J302" s="24" t="s">
        <v>525</v>
      </c>
      <c r="K302" s="24" t="s">
        <v>592</v>
      </c>
      <c r="L302" s="24" t="s">
        <v>693</v>
      </c>
      <c r="M302" s="24" t="s">
        <v>778</v>
      </c>
      <c r="N302" s="26"/>
      <c r="O302" s="24" t="s">
        <v>11</v>
      </c>
      <c r="P302" s="27">
        <v>-25.26</v>
      </c>
      <c r="Q302" s="27">
        <f t="shared" si="9"/>
        <v>-113.96</v>
      </c>
    </row>
    <row r="303" spans="1:17" x14ac:dyDescent="0.25">
      <c r="A303" s="24"/>
      <c r="B303" s="24"/>
      <c r="C303" s="24"/>
      <c r="D303" s="24"/>
      <c r="E303" s="24"/>
      <c r="F303" s="24"/>
      <c r="G303" s="24"/>
      <c r="H303" s="24" t="s">
        <v>492</v>
      </c>
      <c r="I303" s="25">
        <v>45807</v>
      </c>
      <c r="J303" s="24" t="s">
        <v>529</v>
      </c>
      <c r="K303" s="24" t="s">
        <v>596</v>
      </c>
      <c r="L303" s="24" t="s">
        <v>693</v>
      </c>
      <c r="M303" s="24" t="s">
        <v>778</v>
      </c>
      <c r="N303" s="26"/>
      <c r="O303" s="24" t="s">
        <v>11</v>
      </c>
      <c r="P303" s="27">
        <v>-15.27</v>
      </c>
      <c r="Q303" s="27">
        <f t="shared" si="9"/>
        <v>-129.22999999999999</v>
      </c>
    </row>
    <row r="304" spans="1:17" x14ac:dyDescent="0.25">
      <c r="A304" s="24"/>
      <c r="B304" s="24"/>
      <c r="C304" s="24"/>
      <c r="D304" s="24"/>
      <c r="E304" s="24"/>
      <c r="F304" s="24"/>
      <c r="G304" s="24"/>
      <c r="H304" s="24" t="s">
        <v>492</v>
      </c>
      <c r="I304" s="25">
        <v>45807</v>
      </c>
      <c r="J304" s="24" t="s">
        <v>524</v>
      </c>
      <c r="K304" s="24" t="s">
        <v>591</v>
      </c>
      <c r="L304" s="24" t="s">
        <v>693</v>
      </c>
      <c r="M304" s="24" t="s">
        <v>778</v>
      </c>
      <c r="N304" s="26"/>
      <c r="O304" s="24" t="s">
        <v>11</v>
      </c>
      <c r="P304" s="27">
        <v>-3.48</v>
      </c>
      <c r="Q304" s="27">
        <f t="shared" si="9"/>
        <v>-132.71</v>
      </c>
    </row>
    <row r="305" spans="1:17" ht="15.75" thickBot="1" x14ac:dyDescent="0.3">
      <c r="A305" s="24"/>
      <c r="B305" s="24"/>
      <c r="C305" s="24"/>
      <c r="D305" s="24"/>
      <c r="E305" s="24"/>
      <c r="F305" s="24"/>
      <c r="G305" s="24"/>
      <c r="H305" s="24" t="s">
        <v>492</v>
      </c>
      <c r="I305" s="25">
        <v>45807</v>
      </c>
      <c r="J305" s="24" t="s">
        <v>528</v>
      </c>
      <c r="K305" s="24" t="s">
        <v>595</v>
      </c>
      <c r="L305" s="24" t="s">
        <v>693</v>
      </c>
      <c r="M305" s="24" t="s">
        <v>778</v>
      </c>
      <c r="N305" s="26"/>
      <c r="O305" s="24" t="s">
        <v>11</v>
      </c>
      <c r="P305" s="27">
        <v>-20.22</v>
      </c>
      <c r="Q305" s="27">
        <f t="shared" si="9"/>
        <v>-152.93</v>
      </c>
    </row>
    <row r="306" spans="1:17" ht="15.75" thickBot="1" x14ac:dyDescent="0.3">
      <c r="A306" s="29"/>
      <c r="B306" s="29"/>
      <c r="C306" s="29"/>
      <c r="D306" s="29"/>
      <c r="E306" s="29" t="s">
        <v>456</v>
      </c>
      <c r="F306" s="29"/>
      <c r="G306" s="29"/>
      <c r="H306" s="29"/>
      <c r="I306" s="30"/>
      <c r="J306" s="29"/>
      <c r="K306" s="29"/>
      <c r="L306" s="29"/>
      <c r="M306" s="29"/>
      <c r="N306" s="29"/>
      <c r="O306" s="29"/>
      <c r="P306" s="5">
        <f>ROUND(SUM(P294:P305),5)</f>
        <v>-152.93</v>
      </c>
      <c r="Q306" s="5">
        <f>Q305</f>
        <v>-152.93</v>
      </c>
    </row>
    <row r="307" spans="1:17" ht="15.75" thickBot="1" x14ac:dyDescent="0.3">
      <c r="A307" s="29"/>
      <c r="B307" s="29"/>
      <c r="C307" s="29"/>
      <c r="D307" s="29" t="s">
        <v>200</v>
      </c>
      <c r="E307" s="29"/>
      <c r="F307" s="29"/>
      <c r="G307" s="29"/>
      <c r="H307" s="29"/>
      <c r="I307" s="30"/>
      <c r="J307" s="29"/>
      <c r="K307" s="29"/>
      <c r="L307" s="29"/>
      <c r="M307" s="29"/>
      <c r="N307" s="29"/>
      <c r="O307" s="29"/>
      <c r="P307" s="3">
        <f>ROUND(P280+P293+P306,5)</f>
        <v>-2307.61</v>
      </c>
      <c r="Q307" s="3">
        <f>ROUND(Q280+Q293+Q306,5)</f>
        <v>-2307.61</v>
      </c>
    </row>
    <row r="308" spans="1:17" x14ac:dyDescent="0.25">
      <c r="A308" s="29"/>
      <c r="B308" s="29"/>
      <c r="C308" s="29" t="s">
        <v>202</v>
      </c>
      <c r="D308" s="29"/>
      <c r="E308" s="29"/>
      <c r="F308" s="29"/>
      <c r="G308" s="29"/>
      <c r="H308" s="29"/>
      <c r="I308" s="30"/>
      <c r="J308" s="29"/>
      <c r="K308" s="29"/>
      <c r="L308" s="29"/>
      <c r="M308" s="29"/>
      <c r="N308" s="29"/>
      <c r="O308" s="29"/>
      <c r="P308" s="2">
        <f>ROUND(P238+P272+P307,5)</f>
        <v>-100448.96000000001</v>
      </c>
      <c r="Q308" s="2">
        <f>ROUND(Q238+Q272+Q307,5)</f>
        <v>-100448.96000000001</v>
      </c>
    </row>
    <row r="309" spans="1:17" x14ac:dyDescent="0.25">
      <c r="A309" s="1"/>
      <c r="B309" s="1"/>
      <c r="C309" s="1" t="s">
        <v>203</v>
      </c>
      <c r="D309" s="1"/>
      <c r="E309" s="1"/>
      <c r="F309" s="1"/>
      <c r="G309" s="1"/>
      <c r="H309" s="1"/>
      <c r="I309" s="22"/>
      <c r="J309" s="1"/>
      <c r="K309" s="1"/>
      <c r="L309" s="1"/>
      <c r="M309" s="1"/>
      <c r="N309" s="1"/>
      <c r="O309" s="1"/>
      <c r="P309" s="23"/>
      <c r="Q309" s="23"/>
    </row>
    <row r="310" spans="1:17" x14ac:dyDescent="0.25">
      <c r="A310" s="1"/>
      <c r="B310" s="1"/>
      <c r="C310" s="1"/>
      <c r="D310" s="1" t="s">
        <v>205</v>
      </c>
      <c r="E310" s="1"/>
      <c r="F310" s="1"/>
      <c r="G310" s="1"/>
      <c r="H310" s="1"/>
      <c r="I310" s="22"/>
      <c r="J310" s="1"/>
      <c r="K310" s="1"/>
      <c r="L310" s="1"/>
      <c r="M310" s="1"/>
      <c r="N310" s="1"/>
      <c r="O310" s="1"/>
      <c r="P310" s="23"/>
      <c r="Q310" s="23"/>
    </row>
    <row r="311" spans="1:17" ht="15.75" thickBot="1" x14ac:dyDescent="0.3">
      <c r="A311" s="21"/>
      <c r="B311" s="21"/>
      <c r="C311" s="21"/>
      <c r="D311" s="21"/>
      <c r="E311" s="21"/>
      <c r="F311" s="21"/>
      <c r="G311" s="24"/>
      <c r="H311" s="24" t="s">
        <v>490</v>
      </c>
      <c r="I311" s="25">
        <v>45805</v>
      </c>
      <c r="J311" s="24" t="s">
        <v>534</v>
      </c>
      <c r="K311" s="24" t="s">
        <v>601</v>
      </c>
      <c r="L311" s="24" t="s">
        <v>696</v>
      </c>
      <c r="M311" s="24" t="s">
        <v>778</v>
      </c>
      <c r="N311" s="26"/>
      <c r="O311" s="24" t="s">
        <v>39</v>
      </c>
      <c r="P311" s="27">
        <v>-1960</v>
      </c>
      <c r="Q311" s="27">
        <f>ROUND(Q310+P311,5)</f>
        <v>-1960</v>
      </c>
    </row>
    <row r="312" spans="1:17" ht="15.75" thickBot="1" x14ac:dyDescent="0.3">
      <c r="A312" s="29"/>
      <c r="B312" s="29"/>
      <c r="C312" s="29"/>
      <c r="D312" s="29" t="s">
        <v>457</v>
      </c>
      <c r="E312" s="29"/>
      <c r="F312" s="29"/>
      <c r="G312" s="29"/>
      <c r="H312" s="29"/>
      <c r="I312" s="30"/>
      <c r="J312" s="29"/>
      <c r="K312" s="29"/>
      <c r="L312" s="29"/>
      <c r="M312" s="29"/>
      <c r="N312" s="29"/>
      <c r="O312" s="29"/>
      <c r="P312" s="3">
        <f>ROUND(SUM(P310:P311),5)</f>
        <v>-1960</v>
      </c>
      <c r="Q312" s="3">
        <f>Q311</f>
        <v>-1960</v>
      </c>
    </row>
    <row r="313" spans="1:17" x14ac:dyDescent="0.25">
      <c r="A313" s="29"/>
      <c r="B313" s="29"/>
      <c r="C313" s="29" t="s">
        <v>209</v>
      </c>
      <c r="D313" s="29"/>
      <c r="E313" s="29"/>
      <c r="F313" s="29"/>
      <c r="G313" s="29"/>
      <c r="H313" s="29"/>
      <c r="I313" s="30"/>
      <c r="J313" s="29"/>
      <c r="K313" s="29"/>
      <c r="L313" s="29"/>
      <c r="M313" s="29"/>
      <c r="N313" s="29"/>
      <c r="O313" s="29"/>
      <c r="P313" s="2">
        <f>P312</f>
        <v>-1960</v>
      </c>
      <c r="Q313" s="2">
        <f>Q312</f>
        <v>-1960</v>
      </c>
    </row>
    <row r="314" spans="1:17" x14ac:dyDescent="0.25">
      <c r="A314" s="1"/>
      <c r="B314" s="1"/>
      <c r="C314" s="1" t="s">
        <v>210</v>
      </c>
      <c r="D314" s="1"/>
      <c r="E314" s="1"/>
      <c r="F314" s="1"/>
      <c r="G314" s="1"/>
      <c r="H314" s="1"/>
      <c r="I314" s="22"/>
      <c r="J314" s="1"/>
      <c r="K314" s="1"/>
      <c r="L314" s="1"/>
      <c r="M314" s="1"/>
      <c r="N314" s="1"/>
      <c r="O314" s="1"/>
      <c r="P314" s="23"/>
      <c r="Q314" s="23"/>
    </row>
    <row r="315" spans="1:17" x14ac:dyDescent="0.25">
      <c r="A315" s="1"/>
      <c r="B315" s="1"/>
      <c r="C315" s="1"/>
      <c r="D315" s="1" t="s">
        <v>211</v>
      </c>
      <c r="E315" s="1"/>
      <c r="F315" s="1"/>
      <c r="G315" s="1"/>
      <c r="H315" s="1"/>
      <c r="I315" s="22"/>
      <c r="J315" s="1"/>
      <c r="K315" s="1"/>
      <c r="L315" s="1"/>
      <c r="M315" s="1"/>
      <c r="N315" s="1"/>
      <c r="O315" s="1"/>
      <c r="P315" s="23"/>
      <c r="Q315" s="23"/>
    </row>
    <row r="316" spans="1:17" ht="15.75" thickBot="1" x14ac:dyDescent="0.3">
      <c r="A316" s="21"/>
      <c r="B316" s="21"/>
      <c r="C316" s="21"/>
      <c r="D316" s="21"/>
      <c r="E316" s="21"/>
      <c r="F316" s="21"/>
      <c r="G316" s="24"/>
      <c r="H316" s="24" t="s">
        <v>490</v>
      </c>
      <c r="I316" s="25">
        <v>45784</v>
      </c>
      <c r="J316" s="24" t="s">
        <v>530</v>
      </c>
      <c r="K316" s="24" t="s">
        <v>597</v>
      </c>
      <c r="L316" s="24" t="s">
        <v>697</v>
      </c>
      <c r="M316" s="24" t="s">
        <v>778</v>
      </c>
      <c r="N316" s="26"/>
      <c r="O316" s="24" t="s">
        <v>39</v>
      </c>
      <c r="P316" s="28">
        <v>-1000</v>
      </c>
      <c r="Q316" s="28">
        <f>ROUND(Q315+P316,5)</f>
        <v>-1000</v>
      </c>
    </row>
    <row r="317" spans="1:17" x14ac:dyDescent="0.25">
      <c r="A317" s="29"/>
      <c r="B317" s="29"/>
      <c r="C317" s="29"/>
      <c r="D317" s="29" t="s">
        <v>458</v>
      </c>
      <c r="E317" s="29"/>
      <c r="F317" s="29"/>
      <c r="G317" s="29"/>
      <c r="H317" s="29"/>
      <c r="I317" s="30"/>
      <c r="J317" s="29"/>
      <c r="K317" s="29"/>
      <c r="L317" s="29"/>
      <c r="M317" s="29"/>
      <c r="N317" s="29"/>
      <c r="O317" s="29"/>
      <c r="P317" s="2">
        <f>ROUND(SUM(P315:P316),5)</f>
        <v>-1000</v>
      </c>
      <c r="Q317" s="2">
        <f>Q316</f>
        <v>-1000</v>
      </c>
    </row>
    <row r="318" spans="1:17" x14ac:dyDescent="0.25">
      <c r="A318" s="1"/>
      <c r="B318" s="1"/>
      <c r="C318" s="1"/>
      <c r="D318" s="1" t="s">
        <v>212</v>
      </c>
      <c r="E318" s="1"/>
      <c r="F318" s="1"/>
      <c r="G318" s="1"/>
      <c r="H318" s="1"/>
      <c r="I318" s="22"/>
      <c r="J318" s="1"/>
      <c r="K318" s="1"/>
      <c r="L318" s="1"/>
      <c r="M318" s="1"/>
      <c r="N318" s="1"/>
      <c r="O318" s="1"/>
      <c r="P318" s="23"/>
      <c r="Q318" s="23"/>
    </row>
    <row r="319" spans="1:17" x14ac:dyDescent="0.25">
      <c r="A319" s="1"/>
      <c r="B319" s="1"/>
      <c r="C319" s="1"/>
      <c r="D319" s="1"/>
      <c r="E319" s="1" t="s">
        <v>213</v>
      </c>
      <c r="F319" s="1"/>
      <c r="G319" s="1"/>
      <c r="H319" s="1"/>
      <c r="I319" s="22"/>
      <c r="J319" s="1"/>
      <c r="K319" s="1"/>
      <c r="L319" s="1"/>
      <c r="M319" s="1"/>
      <c r="N319" s="1"/>
      <c r="O319" s="1"/>
      <c r="P319" s="23"/>
      <c r="Q319" s="23"/>
    </row>
    <row r="320" spans="1:17" x14ac:dyDescent="0.25">
      <c r="A320" s="1"/>
      <c r="B320" s="1"/>
      <c r="C320" s="1"/>
      <c r="D320" s="1"/>
      <c r="E320" s="1"/>
      <c r="F320" s="1" t="s">
        <v>214</v>
      </c>
      <c r="G320" s="1"/>
      <c r="H320" s="1"/>
      <c r="I320" s="22"/>
      <c r="J320" s="1"/>
      <c r="K320" s="1"/>
      <c r="L320" s="1"/>
      <c r="M320" s="1"/>
      <c r="N320" s="1"/>
      <c r="O320" s="1"/>
      <c r="P320" s="23"/>
      <c r="Q320" s="23"/>
    </row>
    <row r="321" spans="1:17" x14ac:dyDescent="0.25">
      <c r="A321" s="24"/>
      <c r="B321" s="24"/>
      <c r="C321" s="24"/>
      <c r="D321" s="24"/>
      <c r="E321" s="24"/>
      <c r="F321" s="24"/>
      <c r="G321" s="24"/>
      <c r="H321" s="24" t="s">
        <v>487</v>
      </c>
      <c r="I321" s="25">
        <v>45779</v>
      </c>
      <c r="J321" s="24" t="s">
        <v>493</v>
      </c>
      <c r="K321" s="24" t="s">
        <v>551</v>
      </c>
      <c r="L321" s="24" t="s">
        <v>698</v>
      </c>
      <c r="M321" s="24" t="s">
        <v>778</v>
      </c>
      <c r="N321" s="26"/>
      <c r="O321" s="24" t="s">
        <v>42</v>
      </c>
      <c r="P321" s="27">
        <v>-9.99</v>
      </c>
      <c r="Q321" s="27">
        <f>ROUND(Q320+P321,5)</f>
        <v>-9.99</v>
      </c>
    </row>
    <row r="322" spans="1:17" x14ac:dyDescent="0.25">
      <c r="A322" s="24"/>
      <c r="B322" s="24"/>
      <c r="C322" s="24"/>
      <c r="D322" s="24"/>
      <c r="E322" s="24"/>
      <c r="F322" s="24"/>
      <c r="G322" s="24"/>
      <c r="H322" s="24" t="s">
        <v>487</v>
      </c>
      <c r="I322" s="25">
        <v>45789</v>
      </c>
      <c r="J322" s="24"/>
      <c r="K322" s="24" t="s">
        <v>573</v>
      </c>
      <c r="L322" s="24" t="s">
        <v>699</v>
      </c>
      <c r="M322" s="24" t="s">
        <v>778</v>
      </c>
      <c r="N322" s="26"/>
      <c r="O322" s="24" t="s">
        <v>42</v>
      </c>
      <c r="P322" s="27">
        <v>-133.18</v>
      </c>
      <c r="Q322" s="27">
        <f>ROUND(Q321+P322,5)</f>
        <v>-143.16999999999999</v>
      </c>
    </row>
    <row r="323" spans="1:17" x14ac:dyDescent="0.25">
      <c r="A323" s="24"/>
      <c r="B323" s="24"/>
      <c r="C323" s="24"/>
      <c r="D323" s="24"/>
      <c r="E323" s="24"/>
      <c r="F323" s="24"/>
      <c r="G323" s="24"/>
      <c r="H323" s="24" t="s">
        <v>487</v>
      </c>
      <c r="I323" s="25">
        <v>45789</v>
      </c>
      <c r="J323" s="24"/>
      <c r="K323" s="24" t="s">
        <v>551</v>
      </c>
      <c r="L323" s="24" t="s">
        <v>698</v>
      </c>
      <c r="M323" s="24" t="s">
        <v>778</v>
      </c>
      <c r="N323" s="26"/>
      <c r="O323" s="24" t="s">
        <v>42</v>
      </c>
      <c r="P323" s="27">
        <v>-9.99</v>
      </c>
      <c r="Q323" s="27">
        <f>ROUND(Q322+P323,5)</f>
        <v>-153.16</v>
      </c>
    </row>
    <row r="324" spans="1:17" ht="15.75" thickBot="1" x14ac:dyDescent="0.3">
      <c r="A324" s="24"/>
      <c r="B324" s="24"/>
      <c r="C324" s="24"/>
      <c r="D324" s="24"/>
      <c r="E324" s="24"/>
      <c r="F324" s="24"/>
      <c r="G324" s="24"/>
      <c r="H324" s="24" t="s">
        <v>487</v>
      </c>
      <c r="I324" s="25">
        <v>45808</v>
      </c>
      <c r="J324" s="24" t="s">
        <v>504</v>
      </c>
      <c r="K324" s="24" t="s">
        <v>551</v>
      </c>
      <c r="L324" s="24" t="s">
        <v>700</v>
      </c>
      <c r="M324" s="24" t="s">
        <v>778</v>
      </c>
      <c r="N324" s="26"/>
      <c r="O324" s="24" t="s">
        <v>42</v>
      </c>
      <c r="P324" s="28">
        <v>-7.99</v>
      </c>
      <c r="Q324" s="28">
        <f>ROUND(Q323+P324,5)</f>
        <v>-161.15</v>
      </c>
    </row>
    <row r="325" spans="1:17" x14ac:dyDescent="0.25">
      <c r="A325" s="29"/>
      <c r="B325" s="29"/>
      <c r="C325" s="29"/>
      <c r="D325" s="29"/>
      <c r="E325" s="29"/>
      <c r="F325" s="29" t="s">
        <v>459</v>
      </c>
      <c r="G325" s="29"/>
      <c r="H325" s="29"/>
      <c r="I325" s="30"/>
      <c r="J325" s="29"/>
      <c r="K325" s="29"/>
      <c r="L325" s="29"/>
      <c r="M325" s="29"/>
      <c r="N325" s="29"/>
      <c r="O325" s="29"/>
      <c r="P325" s="2">
        <f>ROUND(SUM(P320:P324),5)</f>
        <v>-161.15</v>
      </c>
      <c r="Q325" s="2">
        <f>Q324</f>
        <v>-161.15</v>
      </c>
    </row>
    <row r="326" spans="1:17" x14ac:dyDescent="0.25">
      <c r="A326" s="1"/>
      <c r="B326" s="1"/>
      <c r="C326" s="1"/>
      <c r="D326" s="1"/>
      <c r="E326" s="1"/>
      <c r="F326" s="1" t="s">
        <v>215</v>
      </c>
      <c r="G326" s="1"/>
      <c r="H326" s="1"/>
      <c r="I326" s="22"/>
      <c r="J326" s="1"/>
      <c r="K326" s="1"/>
      <c r="L326" s="1"/>
      <c r="M326" s="1"/>
      <c r="N326" s="1"/>
      <c r="O326" s="1"/>
      <c r="P326" s="23"/>
      <c r="Q326" s="23"/>
    </row>
    <row r="327" spans="1:17" x14ac:dyDescent="0.25">
      <c r="A327" s="24"/>
      <c r="B327" s="24"/>
      <c r="C327" s="24"/>
      <c r="D327" s="24"/>
      <c r="E327" s="24"/>
      <c r="F327" s="24"/>
      <c r="G327" s="24"/>
      <c r="H327" s="24" t="s">
        <v>487</v>
      </c>
      <c r="I327" s="25">
        <v>45779</v>
      </c>
      <c r="J327" s="24" t="s">
        <v>493</v>
      </c>
      <c r="K327" s="24" t="s">
        <v>551</v>
      </c>
      <c r="L327" s="24" t="s">
        <v>701</v>
      </c>
      <c r="M327" s="24" t="s">
        <v>778</v>
      </c>
      <c r="N327" s="26"/>
      <c r="O327" s="24" t="s">
        <v>42</v>
      </c>
      <c r="P327" s="27">
        <v>-56.92</v>
      </c>
      <c r="Q327" s="27">
        <f t="shared" ref="Q327:Q337" si="10">ROUND(Q326+P327,5)</f>
        <v>-56.92</v>
      </c>
    </row>
    <row r="328" spans="1:17" x14ac:dyDescent="0.25">
      <c r="A328" s="24"/>
      <c r="B328" s="24"/>
      <c r="C328" s="24"/>
      <c r="D328" s="24"/>
      <c r="E328" s="24"/>
      <c r="F328" s="24"/>
      <c r="G328" s="24"/>
      <c r="H328" s="24" t="s">
        <v>487</v>
      </c>
      <c r="I328" s="25">
        <v>45779</v>
      </c>
      <c r="J328" s="24"/>
      <c r="K328" s="24" t="s">
        <v>602</v>
      </c>
      <c r="L328" s="24" t="s">
        <v>702</v>
      </c>
      <c r="M328" s="24" t="s">
        <v>778</v>
      </c>
      <c r="N328" s="26"/>
      <c r="O328" s="24" t="s">
        <v>42</v>
      </c>
      <c r="P328" s="27">
        <v>-540.15</v>
      </c>
      <c r="Q328" s="27">
        <f t="shared" si="10"/>
        <v>-597.07000000000005</v>
      </c>
    </row>
    <row r="329" spans="1:17" x14ac:dyDescent="0.25">
      <c r="A329" s="24"/>
      <c r="B329" s="24"/>
      <c r="C329" s="24"/>
      <c r="D329" s="24"/>
      <c r="E329" s="24"/>
      <c r="F329" s="24"/>
      <c r="G329" s="24"/>
      <c r="H329" s="24" t="s">
        <v>487</v>
      </c>
      <c r="I329" s="25">
        <v>45789</v>
      </c>
      <c r="J329" s="24"/>
      <c r="K329" s="24" t="s">
        <v>567</v>
      </c>
      <c r="L329" s="24" t="s">
        <v>703</v>
      </c>
      <c r="M329" s="24" t="s">
        <v>778</v>
      </c>
      <c r="N329" s="26"/>
      <c r="O329" s="24" t="s">
        <v>42</v>
      </c>
      <c r="P329" s="27">
        <v>-239.96</v>
      </c>
      <c r="Q329" s="27">
        <f t="shared" si="10"/>
        <v>-837.03</v>
      </c>
    </row>
    <row r="330" spans="1:17" x14ac:dyDescent="0.25">
      <c r="A330" s="24"/>
      <c r="B330" s="24"/>
      <c r="C330" s="24"/>
      <c r="D330" s="24"/>
      <c r="E330" s="24"/>
      <c r="F330" s="24"/>
      <c r="G330" s="24"/>
      <c r="H330" s="24" t="s">
        <v>487</v>
      </c>
      <c r="I330" s="25">
        <v>45789</v>
      </c>
      <c r="J330" s="24"/>
      <c r="K330" s="24" t="s">
        <v>573</v>
      </c>
      <c r="L330" s="24" t="s">
        <v>704</v>
      </c>
      <c r="M330" s="24" t="s">
        <v>778</v>
      </c>
      <c r="N330" s="26"/>
      <c r="O330" s="24" t="s">
        <v>42</v>
      </c>
      <c r="P330" s="27">
        <v>-142.75</v>
      </c>
      <c r="Q330" s="27">
        <f t="shared" si="10"/>
        <v>-979.78</v>
      </c>
    </row>
    <row r="331" spans="1:17" x14ac:dyDescent="0.25">
      <c r="A331" s="24"/>
      <c r="B331" s="24"/>
      <c r="C331" s="24"/>
      <c r="D331" s="24"/>
      <c r="E331" s="24"/>
      <c r="F331" s="24"/>
      <c r="G331" s="24"/>
      <c r="H331" s="24" t="s">
        <v>487</v>
      </c>
      <c r="I331" s="25">
        <v>45789</v>
      </c>
      <c r="J331" s="24"/>
      <c r="K331" s="24" t="s">
        <v>551</v>
      </c>
      <c r="L331" s="24" t="s">
        <v>705</v>
      </c>
      <c r="M331" s="24" t="s">
        <v>778</v>
      </c>
      <c r="N331" s="26"/>
      <c r="O331" s="24" t="s">
        <v>42</v>
      </c>
      <c r="P331" s="27">
        <v>-5.99</v>
      </c>
      <c r="Q331" s="27">
        <f t="shared" si="10"/>
        <v>-985.77</v>
      </c>
    </row>
    <row r="332" spans="1:17" x14ac:dyDescent="0.25">
      <c r="A332" s="24"/>
      <c r="B332" s="24"/>
      <c r="C332" s="24"/>
      <c r="D332" s="24"/>
      <c r="E332" s="24"/>
      <c r="F332" s="24"/>
      <c r="G332" s="24"/>
      <c r="H332" s="24" t="s">
        <v>487</v>
      </c>
      <c r="I332" s="25">
        <v>45789</v>
      </c>
      <c r="J332" s="24"/>
      <c r="K332" s="24" t="s">
        <v>551</v>
      </c>
      <c r="L332" s="24" t="s">
        <v>706</v>
      </c>
      <c r="M332" s="24" t="s">
        <v>778</v>
      </c>
      <c r="N332" s="26"/>
      <c r="O332" s="24" t="s">
        <v>42</v>
      </c>
      <c r="P332" s="27">
        <v>-50.93</v>
      </c>
      <c r="Q332" s="27">
        <f t="shared" si="10"/>
        <v>-1036.7</v>
      </c>
    </row>
    <row r="333" spans="1:17" x14ac:dyDescent="0.25">
      <c r="A333" s="24"/>
      <c r="B333" s="24"/>
      <c r="C333" s="24"/>
      <c r="D333" s="24"/>
      <c r="E333" s="24"/>
      <c r="F333" s="24"/>
      <c r="G333" s="24"/>
      <c r="H333" s="24" t="s">
        <v>487</v>
      </c>
      <c r="I333" s="25">
        <v>45791</v>
      </c>
      <c r="J333" s="24" t="s">
        <v>511</v>
      </c>
      <c r="K333" s="24" t="s">
        <v>560</v>
      </c>
      <c r="L333" s="24" t="s">
        <v>707</v>
      </c>
      <c r="M333" s="24" t="s">
        <v>778</v>
      </c>
      <c r="N333" s="26"/>
      <c r="O333" s="24" t="s">
        <v>42</v>
      </c>
      <c r="P333" s="27">
        <v>-169.99</v>
      </c>
      <c r="Q333" s="27">
        <f t="shared" si="10"/>
        <v>-1206.69</v>
      </c>
    </row>
    <row r="334" spans="1:17" x14ac:dyDescent="0.25">
      <c r="A334" s="24"/>
      <c r="B334" s="24"/>
      <c r="C334" s="24"/>
      <c r="D334" s="24"/>
      <c r="E334" s="24"/>
      <c r="F334" s="24"/>
      <c r="G334" s="24"/>
      <c r="H334" s="24" t="s">
        <v>487</v>
      </c>
      <c r="I334" s="25">
        <v>45805</v>
      </c>
      <c r="J334" s="24"/>
      <c r="K334" s="24" t="s">
        <v>603</v>
      </c>
      <c r="L334" s="24" t="s">
        <v>708</v>
      </c>
      <c r="M334" s="24" t="s">
        <v>778</v>
      </c>
      <c r="N334" s="26"/>
      <c r="O334" s="24" t="s">
        <v>42</v>
      </c>
      <c r="P334" s="27">
        <v>-65.459999999999994</v>
      </c>
      <c r="Q334" s="27">
        <f t="shared" si="10"/>
        <v>-1272.1500000000001</v>
      </c>
    </row>
    <row r="335" spans="1:17" x14ac:dyDescent="0.25">
      <c r="A335" s="24"/>
      <c r="B335" s="24"/>
      <c r="C335" s="24"/>
      <c r="D335" s="24"/>
      <c r="E335" s="24"/>
      <c r="F335" s="24"/>
      <c r="G335" s="24"/>
      <c r="H335" s="24" t="s">
        <v>487</v>
      </c>
      <c r="I335" s="25">
        <v>45806</v>
      </c>
      <c r="J335" s="24" t="s">
        <v>535</v>
      </c>
      <c r="K335" s="24" t="s">
        <v>573</v>
      </c>
      <c r="L335" s="24" t="s">
        <v>709</v>
      </c>
      <c r="M335" s="24" t="s">
        <v>778</v>
      </c>
      <c r="N335" s="26"/>
      <c r="O335" s="24" t="s">
        <v>42</v>
      </c>
      <c r="P335" s="27">
        <v>-587.76</v>
      </c>
      <c r="Q335" s="27">
        <f t="shared" si="10"/>
        <v>-1859.91</v>
      </c>
    </row>
    <row r="336" spans="1:17" x14ac:dyDescent="0.25">
      <c r="A336" s="24"/>
      <c r="B336" s="24"/>
      <c r="C336" s="24"/>
      <c r="D336" s="24"/>
      <c r="E336" s="24"/>
      <c r="F336" s="24"/>
      <c r="G336" s="24"/>
      <c r="H336" s="24" t="s">
        <v>491</v>
      </c>
      <c r="I336" s="25">
        <v>45806</v>
      </c>
      <c r="J336" s="24"/>
      <c r="K336" s="24" t="s">
        <v>573</v>
      </c>
      <c r="L336" s="24" t="s">
        <v>710</v>
      </c>
      <c r="M336" s="24" t="s">
        <v>778</v>
      </c>
      <c r="N336" s="26"/>
      <c r="O336" s="24" t="s">
        <v>42</v>
      </c>
      <c r="P336" s="27">
        <v>195.92</v>
      </c>
      <c r="Q336" s="27">
        <f t="shared" si="10"/>
        <v>-1663.99</v>
      </c>
    </row>
    <row r="337" spans="1:17" ht="15.75" thickBot="1" x14ac:dyDescent="0.3">
      <c r="A337" s="24"/>
      <c r="B337" s="24"/>
      <c r="C337" s="24"/>
      <c r="D337" s="24"/>
      <c r="E337" s="24"/>
      <c r="F337" s="24"/>
      <c r="G337" s="24"/>
      <c r="H337" s="24" t="s">
        <v>487</v>
      </c>
      <c r="I337" s="25">
        <v>45808</v>
      </c>
      <c r="J337" s="24" t="s">
        <v>504</v>
      </c>
      <c r="K337" s="24" t="s">
        <v>551</v>
      </c>
      <c r="L337" s="24" t="s">
        <v>711</v>
      </c>
      <c r="M337" s="24" t="s">
        <v>778</v>
      </c>
      <c r="N337" s="26"/>
      <c r="O337" s="24" t="s">
        <v>42</v>
      </c>
      <c r="P337" s="27">
        <v>-130.43</v>
      </c>
      <c r="Q337" s="27">
        <f t="shared" si="10"/>
        <v>-1794.42</v>
      </c>
    </row>
    <row r="338" spans="1:17" ht="15.75" thickBot="1" x14ac:dyDescent="0.3">
      <c r="A338" s="29"/>
      <c r="B338" s="29"/>
      <c r="C338" s="29"/>
      <c r="D338" s="29"/>
      <c r="E338" s="29"/>
      <c r="F338" s="29" t="s">
        <v>460</v>
      </c>
      <c r="G338" s="29"/>
      <c r="H338" s="29"/>
      <c r="I338" s="30"/>
      <c r="J338" s="29"/>
      <c r="K338" s="29"/>
      <c r="L338" s="29"/>
      <c r="M338" s="29"/>
      <c r="N338" s="29"/>
      <c r="O338" s="29"/>
      <c r="P338" s="5">
        <f>ROUND(SUM(P326:P337),5)</f>
        <v>-1794.42</v>
      </c>
      <c r="Q338" s="5">
        <f>Q337</f>
        <v>-1794.42</v>
      </c>
    </row>
    <row r="339" spans="1:17" ht="15.75" thickBot="1" x14ac:dyDescent="0.3">
      <c r="A339" s="29"/>
      <c r="B339" s="29"/>
      <c r="C339" s="29"/>
      <c r="D339" s="29"/>
      <c r="E339" s="29" t="s">
        <v>216</v>
      </c>
      <c r="F339" s="29"/>
      <c r="G339" s="29"/>
      <c r="H339" s="29"/>
      <c r="I339" s="30"/>
      <c r="J339" s="29"/>
      <c r="K339" s="29"/>
      <c r="L339" s="29"/>
      <c r="M339" s="29"/>
      <c r="N339" s="29"/>
      <c r="O339" s="29"/>
      <c r="P339" s="3">
        <f>ROUND(P325+P338,5)</f>
        <v>-1955.57</v>
      </c>
      <c r="Q339" s="3">
        <f>ROUND(Q325+Q338,5)</f>
        <v>-1955.57</v>
      </c>
    </row>
    <row r="340" spans="1:17" x14ac:dyDescent="0.25">
      <c r="A340" s="29"/>
      <c r="B340" s="29"/>
      <c r="C340" s="29"/>
      <c r="D340" s="29" t="s">
        <v>226</v>
      </c>
      <c r="E340" s="29"/>
      <c r="F340" s="29"/>
      <c r="G340" s="29"/>
      <c r="H340" s="29"/>
      <c r="I340" s="30"/>
      <c r="J340" s="29"/>
      <c r="K340" s="29"/>
      <c r="L340" s="29"/>
      <c r="M340" s="29"/>
      <c r="N340" s="29"/>
      <c r="O340" s="29"/>
      <c r="P340" s="2">
        <f>P339</f>
        <v>-1955.57</v>
      </c>
      <c r="Q340" s="2">
        <f>Q339</f>
        <v>-1955.57</v>
      </c>
    </row>
    <row r="341" spans="1:17" x14ac:dyDescent="0.25">
      <c r="A341" s="1"/>
      <c r="B341" s="1"/>
      <c r="C341" s="1"/>
      <c r="D341" s="1" t="s">
        <v>227</v>
      </c>
      <c r="E341" s="1"/>
      <c r="F341" s="1"/>
      <c r="G341" s="1"/>
      <c r="H341" s="1"/>
      <c r="I341" s="22"/>
      <c r="J341" s="1"/>
      <c r="K341" s="1"/>
      <c r="L341" s="1"/>
      <c r="M341" s="1"/>
      <c r="N341" s="1"/>
      <c r="O341" s="1"/>
      <c r="P341" s="23"/>
      <c r="Q341" s="23"/>
    </row>
    <row r="342" spans="1:17" ht="15.75" thickBot="1" x14ac:dyDescent="0.3">
      <c r="A342" s="21"/>
      <c r="B342" s="21"/>
      <c r="C342" s="21"/>
      <c r="D342" s="21"/>
      <c r="E342" s="21"/>
      <c r="F342" s="21"/>
      <c r="G342" s="24"/>
      <c r="H342" s="24" t="s">
        <v>490</v>
      </c>
      <c r="I342" s="25">
        <v>45808</v>
      </c>
      <c r="J342" s="24" t="s">
        <v>536</v>
      </c>
      <c r="K342" s="24" t="s">
        <v>604</v>
      </c>
      <c r="L342" s="24" t="s">
        <v>712</v>
      </c>
      <c r="M342" s="24" t="s">
        <v>778</v>
      </c>
      <c r="N342" s="26"/>
      <c r="O342" s="24" t="s">
        <v>39</v>
      </c>
      <c r="P342" s="28">
        <v>-1238.48</v>
      </c>
      <c r="Q342" s="28">
        <f>ROUND(Q341+P342,5)</f>
        <v>-1238.48</v>
      </c>
    </row>
    <row r="343" spans="1:17" x14ac:dyDescent="0.25">
      <c r="A343" s="29"/>
      <c r="B343" s="29"/>
      <c r="C343" s="29"/>
      <c r="D343" s="29" t="s">
        <v>461</v>
      </c>
      <c r="E343" s="29"/>
      <c r="F343" s="29"/>
      <c r="G343" s="29"/>
      <c r="H343" s="29"/>
      <c r="I343" s="30"/>
      <c r="J343" s="29"/>
      <c r="K343" s="29"/>
      <c r="L343" s="29"/>
      <c r="M343" s="29"/>
      <c r="N343" s="29"/>
      <c r="O343" s="29"/>
      <c r="P343" s="2">
        <f>ROUND(SUM(P341:P342),5)</f>
        <v>-1238.48</v>
      </c>
      <c r="Q343" s="2">
        <f>Q342</f>
        <v>-1238.48</v>
      </c>
    </row>
    <row r="344" spans="1:17" x14ac:dyDescent="0.25">
      <c r="A344" s="1"/>
      <c r="B344" s="1"/>
      <c r="C344" s="1"/>
      <c r="D344" s="1" t="s">
        <v>228</v>
      </c>
      <c r="E344" s="1"/>
      <c r="F344" s="1"/>
      <c r="G344" s="1"/>
      <c r="H344" s="1"/>
      <c r="I344" s="22"/>
      <c r="J344" s="1"/>
      <c r="K344" s="1"/>
      <c r="L344" s="1"/>
      <c r="M344" s="1"/>
      <c r="N344" s="1"/>
      <c r="O344" s="1"/>
      <c r="P344" s="23"/>
      <c r="Q344" s="23"/>
    </row>
    <row r="345" spans="1:17" x14ac:dyDescent="0.25">
      <c r="A345" s="1"/>
      <c r="B345" s="1"/>
      <c r="C345" s="1"/>
      <c r="D345" s="1"/>
      <c r="E345" s="1" t="s">
        <v>229</v>
      </c>
      <c r="F345" s="1"/>
      <c r="G345" s="1"/>
      <c r="H345" s="1"/>
      <c r="I345" s="22"/>
      <c r="J345" s="1"/>
      <c r="K345" s="1"/>
      <c r="L345" s="1"/>
      <c r="M345" s="1"/>
      <c r="N345" s="1"/>
      <c r="O345" s="1"/>
      <c r="P345" s="23"/>
      <c r="Q345" s="23"/>
    </row>
    <row r="346" spans="1:17" x14ac:dyDescent="0.25">
      <c r="A346" s="24"/>
      <c r="B346" s="24"/>
      <c r="C346" s="24"/>
      <c r="D346" s="24"/>
      <c r="E346" s="24"/>
      <c r="F346" s="24"/>
      <c r="G346" s="24"/>
      <c r="H346" s="24" t="s">
        <v>490</v>
      </c>
      <c r="I346" s="25">
        <v>45785</v>
      </c>
      <c r="J346" s="24" t="s">
        <v>537</v>
      </c>
      <c r="K346" s="24" t="s">
        <v>605</v>
      </c>
      <c r="L346" s="24" t="s">
        <v>713</v>
      </c>
      <c r="M346" s="24" t="s">
        <v>778</v>
      </c>
      <c r="N346" s="26"/>
      <c r="O346" s="24" t="s">
        <v>39</v>
      </c>
      <c r="P346" s="27">
        <v>-49.11</v>
      </c>
      <c r="Q346" s="27">
        <f t="shared" ref="Q346:Q358" si="11">ROUND(Q345+P346,5)</f>
        <v>-49.11</v>
      </c>
    </row>
    <row r="347" spans="1:17" x14ac:dyDescent="0.25">
      <c r="A347" s="24"/>
      <c r="B347" s="24"/>
      <c r="C347" s="24"/>
      <c r="D347" s="24"/>
      <c r="E347" s="24"/>
      <c r="F347" s="24"/>
      <c r="G347" s="24"/>
      <c r="H347" s="24" t="s">
        <v>490</v>
      </c>
      <c r="I347" s="25">
        <v>45785</v>
      </c>
      <c r="J347" s="24" t="s">
        <v>537</v>
      </c>
      <c r="K347" s="24" t="s">
        <v>605</v>
      </c>
      <c r="L347" s="24" t="s">
        <v>714</v>
      </c>
      <c r="M347" s="24" t="s">
        <v>778</v>
      </c>
      <c r="N347" s="26"/>
      <c r="O347" s="24" t="s">
        <v>39</v>
      </c>
      <c r="P347" s="27">
        <v>-52.11</v>
      </c>
      <c r="Q347" s="27">
        <f t="shared" si="11"/>
        <v>-101.22</v>
      </c>
    </row>
    <row r="348" spans="1:17" x14ac:dyDescent="0.25">
      <c r="A348" s="24"/>
      <c r="B348" s="24"/>
      <c r="C348" s="24"/>
      <c r="D348" s="24"/>
      <c r="E348" s="24"/>
      <c r="F348" s="24"/>
      <c r="G348" s="24"/>
      <c r="H348" s="24" t="s">
        <v>490</v>
      </c>
      <c r="I348" s="25">
        <v>45785</v>
      </c>
      <c r="J348" s="24" t="s">
        <v>537</v>
      </c>
      <c r="K348" s="24" t="s">
        <v>605</v>
      </c>
      <c r="L348" s="24" t="s">
        <v>715</v>
      </c>
      <c r="M348" s="24" t="s">
        <v>778</v>
      </c>
      <c r="N348" s="26"/>
      <c r="O348" s="24" t="s">
        <v>39</v>
      </c>
      <c r="P348" s="27">
        <v>-49.11</v>
      </c>
      <c r="Q348" s="27">
        <f t="shared" si="11"/>
        <v>-150.33000000000001</v>
      </c>
    </row>
    <row r="349" spans="1:17" x14ac:dyDescent="0.25">
      <c r="A349" s="24"/>
      <c r="B349" s="24"/>
      <c r="C349" s="24"/>
      <c r="D349" s="24"/>
      <c r="E349" s="24"/>
      <c r="F349" s="24"/>
      <c r="G349" s="24"/>
      <c r="H349" s="24" t="s">
        <v>490</v>
      </c>
      <c r="I349" s="25">
        <v>45785</v>
      </c>
      <c r="J349" s="24" t="s">
        <v>537</v>
      </c>
      <c r="K349" s="24" t="s">
        <v>605</v>
      </c>
      <c r="L349" s="24" t="s">
        <v>716</v>
      </c>
      <c r="M349" s="24" t="s">
        <v>778</v>
      </c>
      <c r="N349" s="26"/>
      <c r="O349" s="24" t="s">
        <v>39</v>
      </c>
      <c r="P349" s="27">
        <v>-44.05</v>
      </c>
      <c r="Q349" s="27">
        <f t="shared" si="11"/>
        <v>-194.38</v>
      </c>
    </row>
    <row r="350" spans="1:17" x14ac:dyDescent="0.25">
      <c r="A350" s="24"/>
      <c r="B350" s="24"/>
      <c r="C350" s="24"/>
      <c r="D350" s="24"/>
      <c r="E350" s="24"/>
      <c r="F350" s="24"/>
      <c r="G350" s="24"/>
      <c r="H350" s="24" t="s">
        <v>490</v>
      </c>
      <c r="I350" s="25">
        <v>45785</v>
      </c>
      <c r="J350" s="24" t="s">
        <v>537</v>
      </c>
      <c r="K350" s="24" t="s">
        <v>605</v>
      </c>
      <c r="L350" s="24" t="s">
        <v>717</v>
      </c>
      <c r="M350" s="24" t="s">
        <v>778</v>
      </c>
      <c r="N350" s="26"/>
      <c r="O350" s="24" t="s">
        <v>39</v>
      </c>
      <c r="P350" s="27">
        <v>-40.04</v>
      </c>
      <c r="Q350" s="27">
        <f t="shared" si="11"/>
        <v>-234.42</v>
      </c>
    </row>
    <row r="351" spans="1:17" x14ac:dyDescent="0.25">
      <c r="A351" s="24"/>
      <c r="B351" s="24"/>
      <c r="C351" s="24"/>
      <c r="D351" s="24"/>
      <c r="E351" s="24"/>
      <c r="F351" s="24"/>
      <c r="G351" s="24"/>
      <c r="H351" s="24" t="s">
        <v>490</v>
      </c>
      <c r="I351" s="25">
        <v>45785</v>
      </c>
      <c r="J351" s="24" t="s">
        <v>537</v>
      </c>
      <c r="K351" s="24" t="s">
        <v>605</v>
      </c>
      <c r="L351" s="24" t="s">
        <v>718</v>
      </c>
      <c r="M351" s="24" t="s">
        <v>778</v>
      </c>
      <c r="N351" s="26"/>
      <c r="O351" s="24" t="s">
        <v>39</v>
      </c>
      <c r="P351" s="27">
        <v>-49.11</v>
      </c>
      <c r="Q351" s="27">
        <f t="shared" si="11"/>
        <v>-283.52999999999997</v>
      </c>
    </row>
    <row r="352" spans="1:17" x14ac:dyDescent="0.25">
      <c r="A352" s="24"/>
      <c r="B352" s="24"/>
      <c r="C352" s="24"/>
      <c r="D352" s="24"/>
      <c r="E352" s="24"/>
      <c r="F352" s="24"/>
      <c r="G352" s="24"/>
      <c r="H352" s="24" t="s">
        <v>490</v>
      </c>
      <c r="I352" s="25">
        <v>45797</v>
      </c>
      <c r="J352" s="24" t="s">
        <v>538</v>
      </c>
      <c r="K352" s="24" t="s">
        <v>605</v>
      </c>
      <c r="L352" s="24" t="s">
        <v>713</v>
      </c>
      <c r="M352" s="24" t="s">
        <v>778</v>
      </c>
      <c r="N352" s="26"/>
      <c r="O352" s="24" t="s">
        <v>39</v>
      </c>
      <c r="P352" s="27">
        <v>-49.11</v>
      </c>
      <c r="Q352" s="27">
        <f t="shared" si="11"/>
        <v>-332.64</v>
      </c>
    </row>
    <row r="353" spans="1:17" x14ac:dyDescent="0.25">
      <c r="A353" s="24"/>
      <c r="B353" s="24"/>
      <c r="C353" s="24"/>
      <c r="D353" s="24"/>
      <c r="E353" s="24"/>
      <c r="F353" s="24"/>
      <c r="G353" s="24"/>
      <c r="H353" s="24" t="s">
        <v>490</v>
      </c>
      <c r="I353" s="25">
        <v>45797</v>
      </c>
      <c r="J353" s="24" t="s">
        <v>538</v>
      </c>
      <c r="K353" s="24" t="s">
        <v>605</v>
      </c>
      <c r="L353" s="24" t="s">
        <v>714</v>
      </c>
      <c r="M353" s="24" t="s">
        <v>778</v>
      </c>
      <c r="N353" s="26"/>
      <c r="O353" s="24" t="s">
        <v>39</v>
      </c>
      <c r="P353" s="27">
        <v>-52.11</v>
      </c>
      <c r="Q353" s="27">
        <f t="shared" si="11"/>
        <v>-384.75</v>
      </c>
    </row>
    <row r="354" spans="1:17" x14ac:dyDescent="0.25">
      <c r="A354" s="24"/>
      <c r="B354" s="24"/>
      <c r="C354" s="24"/>
      <c r="D354" s="24"/>
      <c r="E354" s="24"/>
      <c r="F354" s="24"/>
      <c r="G354" s="24"/>
      <c r="H354" s="24" t="s">
        <v>490</v>
      </c>
      <c r="I354" s="25">
        <v>45797</v>
      </c>
      <c r="J354" s="24" t="s">
        <v>538</v>
      </c>
      <c r="K354" s="24" t="s">
        <v>605</v>
      </c>
      <c r="L354" s="24" t="s">
        <v>715</v>
      </c>
      <c r="M354" s="24" t="s">
        <v>778</v>
      </c>
      <c r="N354" s="26"/>
      <c r="O354" s="24" t="s">
        <v>39</v>
      </c>
      <c r="P354" s="27">
        <v>-49.11</v>
      </c>
      <c r="Q354" s="27">
        <f t="shared" si="11"/>
        <v>-433.86</v>
      </c>
    </row>
    <row r="355" spans="1:17" x14ac:dyDescent="0.25">
      <c r="A355" s="24"/>
      <c r="B355" s="24"/>
      <c r="C355" s="24"/>
      <c r="D355" s="24"/>
      <c r="E355" s="24"/>
      <c r="F355" s="24"/>
      <c r="G355" s="24"/>
      <c r="H355" s="24" t="s">
        <v>490</v>
      </c>
      <c r="I355" s="25">
        <v>45797</v>
      </c>
      <c r="J355" s="24" t="s">
        <v>538</v>
      </c>
      <c r="K355" s="24" t="s">
        <v>605</v>
      </c>
      <c r="L355" s="24" t="s">
        <v>716</v>
      </c>
      <c r="M355" s="24" t="s">
        <v>778</v>
      </c>
      <c r="N355" s="26"/>
      <c r="O355" s="24" t="s">
        <v>39</v>
      </c>
      <c r="P355" s="27">
        <v>-44.05</v>
      </c>
      <c r="Q355" s="27">
        <f t="shared" si="11"/>
        <v>-477.91</v>
      </c>
    </row>
    <row r="356" spans="1:17" x14ac:dyDescent="0.25">
      <c r="A356" s="24"/>
      <c r="B356" s="24"/>
      <c r="C356" s="24"/>
      <c r="D356" s="24"/>
      <c r="E356" s="24"/>
      <c r="F356" s="24"/>
      <c r="G356" s="24"/>
      <c r="H356" s="24" t="s">
        <v>490</v>
      </c>
      <c r="I356" s="25">
        <v>45797</v>
      </c>
      <c r="J356" s="24" t="s">
        <v>538</v>
      </c>
      <c r="K356" s="24" t="s">
        <v>605</v>
      </c>
      <c r="L356" s="24" t="s">
        <v>717</v>
      </c>
      <c r="M356" s="24" t="s">
        <v>778</v>
      </c>
      <c r="N356" s="26"/>
      <c r="O356" s="24" t="s">
        <v>39</v>
      </c>
      <c r="P356" s="27">
        <v>-40.04</v>
      </c>
      <c r="Q356" s="27">
        <f t="shared" si="11"/>
        <v>-517.95000000000005</v>
      </c>
    </row>
    <row r="357" spans="1:17" x14ac:dyDescent="0.25">
      <c r="A357" s="24"/>
      <c r="B357" s="24"/>
      <c r="C357" s="24"/>
      <c r="D357" s="24"/>
      <c r="E357" s="24"/>
      <c r="F357" s="24"/>
      <c r="G357" s="24"/>
      <c r="H357" s="24" t="s">
        <v>490</v>
      </c>
      <c r="I357" s="25">
        <v>45797</v>
      </c>
      <c r="J357" s="24" t="s">
        <v>538</v>
      </c>
      <c r="K357" s="24" t="s">
        <v>605</v>
      </c>
      <c r="L357" s="24" t="s">
        <v>718</v>
      </c>
      <c r="M357" s="24" t="s">
        <v>778</v>
      </c>
      <c r="N357" s="26"/>
      <c r="O357" s="24" t="s">
        <v>39</v>
      </c>
      <c r="P357" s="27">
        <v>-49.11</v>
      </c>
      <c r="Q357" s="27">
        <f t="shared" si="11"/>
        <v>-567.05999999999995</v>
      </c>
    </row>
    <row r="358" spans="1:17" ht="15.75" thickBot="1" x14ac:dyDescent="0.3">
      <c r="A358" s="24"/>
      <c r="B358" s="24"/>
      <c r="C358" s="24"/>
      <c r="D358" s="24"/>
      <c r="E358" s="24"/>
      <c r="F358" s="24"/>
      <c r="G358" s="24"/>
      <c r="H358" s="24" t="s">
        <v>492</v>
      </c>
      <c r="I358" s="25">
        <v>45807</v>
      </c>
      <c r="J358" s="24" t="s">
        <v>525</v>
      </c>
      <c r="K358" s="24" t="s">
        <v>592</v>
      </c>
      <c r="L358" s="24" t="s">
        <v>693</v>
      </c>
      <c r="M358" s="24" t="s">
        <v>778</v>
      </c>
      <c r="N358" s="26"/>
      <c r="O358" s="24" t="s">
        <v>11</v>
      </c>
      <c r="P358" s="28">
        <v>138.24</v>
      </c>
      <c r="Q358" s="28">
        <f t="shared" si="11"/>
        <v>-428.82</v>
      </c>
    </row>
    <row r="359" spans="1:17" x14ac:dyDescent="0.25">
      <c r="A359" s="29"/>
      <c r="B359" s="29"/>
      <c r="C359" s="29"/>
      <c r="D359" s="29"/>
      <c r="E359" s="29" t="s">
        <v>462</v>
      </c>
      <c r="F359" s="29"/>
      <c r="G359" s="29"/>
      <c r="H359" s="29"/>
      <c r="I359" s="30"/>
      <c r="J359" s="29"/>
      <c r="K359" s="29"/>
      <c r="L359" s="29"/>
      <c r="M359" s="29"/>
      <c r="N359" s="29"/>
      <c r="O359" s="29"/>
      <c r="P359" s="2">
        <f>ROUND(SUM(P345:P358),5)</f>
        <v>-428.82</v>
      </c>
      <c r="Q359" s="2">
        <f>Q358</f>
        <v>-428.82</v>
      </c>
    </row>
    <row r="360" spans="1:17" x14ac:dyDescent="0.25">
      <c r="A360" s="1"/>
      <c r="B360" s="1"/>
      <c r="C360" s="1"/>
      <c r="D360" s="1"/>
      <c r="E360" s="1" t="s">
        <v>230</v>
      </c>
      <c r="F360" s="1"/>
      <c r="G360" s="1"/>
      <c r="H360" s="1"/>
      <c r="I360" s="22"/>
      <c r="J360" s="1"/>
      <c r="K360" s="1"/>
      <c r="L360" s="1"/>
      <c r="M360" s="1"/>
      <c r="N360" s="1"/>
      <c r="O360" s="1"/>
      <c r="P360" s="23"/>
      <c r="Q360" s="23"/>
    </row>
    <row r="361" spans="1:17" x14ac:dyDescent="0.25">
      <c r="A361" s="24"/>
      <c r="B361" s="24"/>
      <c r="C361" s="24"/>
      <c r="D361" s="24"/>
      <c r="E361" s="24"/>
      <c r="F361" s="24"/>
      <c r="G361" s="24"/>
      <c r="H361" s="24" t="s">
        <v>490</v>
      </c>
      <c r="I361" s="25">
        <v>45785</v>
      </c>
      <c r="J361" s="24" t="s">
        <v>537</v>
      </c>
      <c r="K361" s="24" t="s">
        <v>605</v>
      </c>
      <c r="L361" s="24" t="s">
        <v>719</v>
      </c>
      <c r="M361" s="24" t="s">
        <v>778</v>
      </c>
      <c r="N361" s="26"/>
      <c r="O361" s="24" t="s">
        <v>39</v>
      </c>
      <c r="P361" s="27">
        <v>-40.04</v>
      </c>
      <c r="Q361" s="27">
        <f t="shared" ref="Q361:Q370" si="12">ROUND(Q360+P361,5)</f>
        <v>-40.04</v>
      </c>
    </row>
    <row r="362" spans="1:17" x14ac:dyDescent="0.25">
      <c r="A362" s="24"/>
      <c r="B362" s="24"/>
      <c r="C362" s="24"/>
      <c r="D362" s="24"/>
      <c r="E362" s="24"/>
      <c r="F362" s="24"/>
      <c r="G362" s="24"/>
      <c r="H362" s="24" t="s">
        <v>490</v>
      </c>
      <c r="I362" s="25">
        <v>45785</v>
      </c>
      <c r="J362" s="24" t="s">
        <v>537</v>
      </c>
      <c r="K362" s="24" t="s">
        <v>605</v>
      </c>
      <c r="L362" s="24" t="s">
        <v>720</v>
      </c>
      <c r="M362" s="24" t="s">
        <v>778</v>
      </c>
      <c r="N362" s="26"/>
      <c r="O362" s="24" t="s">
        <v>39</v>
      </c>
      <c r="P362" s="27">
        <v>-40.04</v>
      </c>
      <c r="Q362" s="27">
        <f t="shared" si="12"/>
        <v>-80.08</v>
      </c>
    </row>
    <row r="363" spans="1:17" x14ac:dyDescent="0.25">
      <c r="A363" s="24"/>
      <c r="B363" s="24"/>
      <c r="C363" s="24"/>
      <c r="D363" s="24"/>
      <c r="E363" s="24"/>
      <c r="F363" s="24"/>
      <c r="G363" s="24"/>
      <c r="H363" s="24" t="s">
        <v>490</v>
      </c>
      <c r="I363" s="25">
        <v>45785</v>
      </c>
      <c r="J363" s="24" t="s">
        <v>537</v>
      </c>
      <c r="K363" s="24" t="s">
        <v>605</v>
      </c>
      <c r="L363" s="24" t="s">
        <v>721</v>
      </c>
      <c r="M363" s="24" t="s">
        <v>778</v>
      </c>
      <c r="N363" s="26"/>
      <c r="O363" s="24" t="s">
        <v>39</v>
      </c>
      <c r="P363" s="27">
        <v>-11.82</v>
      </c>
      <c r="Q363" s="27">
        <f t="shared" si="12"/>
        <v>-91.9</v>
      </c>
    </row>
    <row r="364" spans="1:17" x14ac:dyDescent="0.25">
      <c r="A364" s="24"/>
      <c r="B364" s="24"/>
      <c r="C364" s="24"/>
      <c r="D364" s="24"/>
      <c r="E364" s="24"/>
      <c r="F364" s="24"/>
      <c r="G364" s="24"/>
      <c r="H364" s="24" t="s">
        <v>490</v>
      </c>
      <c r="I364" s="25">
        <v>45785</v>
      </c>
      <c r="J364" s="24" t="s">
        <v>537</v>
      </c>
      <c r="K364" s="24" t="s">
        <v>605</v>
      </c>
      <c r="L364" s="24" t="s">
        <v>722</v>
      </c>
      <c r="M364" s="24" t="s">
        <v>778</v>
      </c>
      <c r="N364" s="26"/>
      <c r="O364" s="24" t="s">
        <v>39</v>
      </c>
      <c r="P364" s="27">
        <v>-11.82</v>
      </c>
      <c r="Q364" s="27">
        <f t="shared" si="12"/>
        <v>-103.72</v>
      </c>
    </row>
    <row r="365" spans="1:17" x14ac:dyDescent="0.25">
      <c r="A365" s="24"/>
      <c r="B365" s="24"/>
      <c r="C365" s="24"/>
      <c r="D365" s="24"/>
      <c r="E365" s="24"/>
      <c r="F365" s="24"/>
      <c r="G365" s="24"/>
      <c r="H365" s="24" t="s">
        <v>490</v>
      </c>
      <c r="I365" s="25">
        <v>45785</v>
      </c>
      <c r="J365" s="24" t="s">
        <v>537</v>
      </c>
      <c r="K365" s="24" t="s">
        <v>605</v>
      </c>
      <c r="L365" s="24" t="s">
        <v>723</v>
      </c>
      <c r="M365" s="24" t="s">
        <v>778</v>
      </c>
      <c r="N365" s="26"/>
      <c r="O365" s="24" t="s">
        <v>39</v>
      </c>
      <c r="P365" s="27">
        <v>-11.82</v>
      </c>
      <c r="Q365" s="27">
        <f t="shared" si="12"/>
        <v>-115.54</v>
      </c>
    </row>
    <row r="366" spans="1:17" x14ac:dyDescent="0.25">
      <c r="A366" s="24"/>
      <c r="B366" s="24"/>
      <c r="C366" s="24"/>
      <c r="D366" s="24"/>
      <c r="E366" s="24"/>
      <c r="F366" s="24"/>
      <c r="G366" s="24"/>
      <c r="H366" s="24" t="s">
        <v>490</v>
      </c>
      <c r="I366" s="25">
        <v>45797</v>
      </c>
      <c r="J366" s="24" t="s">
        <v>538</v>
      </c>
      <c r="K366" s="24" t="s">
        <v>605</v>
      </c>
      <c r="L366" s="24" t="s">
        <v>719</v>
      </c>
      <c r="M366" s="24" t="s">
        <v>778</v>
      </c>
      <c r="N366" s="26"/>
      <c r="O366" s="24" t="s">
        <v>39</v>
      </c>
      <c r="P366" s="27">
        <v>-40.04</v>
      </c>
      <c r="Q366" s="27">
        <f t="shared" si="12"/>
        <v>-155.58000000000001</v>
      </c>
    </row>
    <row r="367" spans="1:17" x14ac:dyDescent="0.25">
      <c r="A367" s="24"/>
      <c r="B367" s="24"/>
      <c r="C367" s="24"/>
      <c r="D367" s="24"/>
      <c r="E367" s="24"/>
      <c r="F367" s="24"/>
      <c r="G367" s="24"/>
      <c r="H367" s="24" t="s">
        <v>490</v>
      </c>
      <c r="I367" s="25">
        <v>45797</v>
      </c>
      <c r="J367" s="24" t="s">
        <v>538</v>
      </c>
      <c r="K367" s="24" t="s">
        <v>605</v>
      </c>
      <c r="L367" s="24" t="s">
        <v>720</v>
      </c>
      <c r="M367" s="24" t="s">
        <v>778</v>
      </c>
      <c r="N367" s="26"/>
      <c r="O367" s="24" t="s">
        <v>39</v>
      </c>
      <c r="P367" s="27">
        <v>-40.04</v>
      </c>
      <c r="Q367" s="27">
        <f t="shared" si="12"/>
        <v>-195.62</v>
      </c>
    </row>
    <row r="368" spans="1:17" x14ac:dyDescent="0.25">
      <c r="A368" s="24"/>
      <c r="B368" s="24"/>
      <c r="C368" s="24"/>
      <c r="D368" s="24"/>
      <c r="E368" s="24"/>
      <c r="F368" s="24"/>
      <c r="G368" s="24"/>
      <c r="H368" s="24" t="s">
        <v>490</v>
      </c>
      <c r="I368" s="25">
        <v>45797</v>
      </c>
      <c r="J368" s="24" t="s">
        <v>538</v>
      </c>
      <c r="K368" s="24" t="s">
        <v>605</v>
      </c>
      <c r="L368" s="24" t="s">
        <v>721</v>
      </c>
      <c r="M368" s="24" t="s">
        <v>778</v>
      </c>
      <c r="N368" s="26"/>
      <c r="O368" s="24" t="s">
        <v>39</v>
      </c>
      <c r="P368" s="27">
        <v>-40.04</v>
      </c>
      <c r="Q368" s="27">
        <f t="shared" si="12"/>
        <v>-235.66</v>
      </c>
    </row>
    <row r="369" spans="1:17" x14ac:dyDescent="0.25">
      <c r="A369" s="24"/>
      <c r="B369" s="24"/>
      <c r="C369" s="24"/>
      <c r="D369" s="24"/>
      <c r="E369" s="24"/>
      <c r="F369" s="24"/>
      <c r="G369" s="24"/>
      <c r="H369" s="24" t="s">
        <v>490</v>
      </c>
      <c r="I369" s="25">
        <v>45797</v>
      </c>
      <c r="J369" s="24" t="s">
        <v>538</v>
      </c>
      <c r="K369" s="24" t="s">
        <v>605</v>
      </c>
      <c r="L369" s="24" t="s">
        <v>722</v>
      </c>
      <c r="M369" s="24" t="s">
        <v>778</v>
      </c>
      <c r="N369" s="26"/>
      <c r="O369" s="24" t="s">
        <v>39</v>
      </c>
      <c r="P369" s="27">
        <v>-40.04</v>
      </c>
      <c r="Q369" s="27">
        <f t="shared" si="12"/>
        <v>-275.7</v>
      </c>
    </row>
    <row r="370" spans="1:17" ht="15.75" thickBot="1" x14ac:dyDescent="0.3">
      <c r="A370" s="24"/>
      <c r="B370" s="24"/>
      <c r="C370" s="24"/>
      <c r="D370" s="24"/>
      <c r="E370" s="24"/>
      <c r="F370" s="24"/>
      <c r="G370" s="24"/>
      <c r="H370" s="24" t="s">
        <v>490</v>
      </c>
      <c r="I370" s="25">
        <v>45797</v>
      </c>
      <c r="J370" s="24" t="s">
        <v>538</v>
      </c>
      <c r="K370" s="24" t="s">
        <v>605</v>
      </c>
      <c r="L370" s="24" t="s">
        <v>723</v>
      </c>
      <c r="M370" s="24" t="s">
        <v>778</v>
      </c>
      <c r="N370" s="26"/>
      <c r="O370" s="24" t="s">
        <v>39</v>
      </c>
      <c r="P370" s="28">
        <v>-40.04</v>
      </c>
      <c r="Q370" s="28">
        <f t="shared" si="12"/>
        <v>-315.74</v>
      </c>
    </row>
    <row r="371" spans="1:17" x14ac:dyDescent="0.25">
      <c r="A371" s="29"/>
      <c r="B371" s="29"/>
      <c r="C371" s="29"/>
      <c r="D371" s="29"/>
      <c r="E371" s="29" t="s">
        <v>463</v>
      </c>
      <c r="F371" s="29"/>
      <c r="G371" s="29"/>
      <c r="H371" s="29"/>
      <c r="I371" s="30"/>
      <c r="J371" s="29"/>
      <c r="K371" s="29"/>
      <c r="L371" s="29"/>
      <c r="M371" s="29"/>
      <c r="N371" s="29"/>
      <c r="O371" s="29"/>
      <c r="P371" s="2">
        <f>ROUND(SUM(P360:P370),5)</f>
        <v>-315.74</v>
      </c>
      <c r="Q371" s="2">
        <f>Q370</f>
        <v>-315.74</v>
      </c>
    </row>
    <row r="372" spans="1:17" x14ac:dyDescent="0.25">
      <c r="A372" s="1"/>
      <c r="B372" s="1"/>
      <c r="C372" s="1"/>
      <c r="D372" s="1"/>
      <c r="E372" s="1" t="s">
        <v>231</v>
      </c>
      <c r="F372" s="1"/>
      <c r="G372" s="1"/>
      <c r="H372" s="1"/>
      <c r="I372" s="22"/>
      <c r="J372" s="1"/>
      <c r="K372" s="1"/>
      <c r="L372" s="1"/>
      <c r="M372" s="1"/>
      <c r="N372" s="1"/>
      <c r="O372" s="1"/>
      <c r="P372" s="23"/>
      <c r="Q372" s="23"/>
    </row>
    <row r="373" spans="1:17" ht="15.75" thickBot="1" x14ac:dyDescent="0.3">
      <c r="A373" s="21"/>
      <c r="B373" s="21"/>
      <c r="C373" s="21"/>
      <c r="D373" s="21"/>
      <c r="E373" s="21"/>
      <c r="F373" s="21"/>
      <c r="G373" s="24"/>
      <c r="H373" s="24" t="s">
        <v>490</v>
      </c>
      <c r="I373" s="25">
        <v>45781</v>
      </c>
      <c r="J373" s="24" t="s">
        <v>493</v>
      </c>
      <c r="K373" s="24" t="s">
        <v>606</v>
      </c>
      <c r="L373" s="24" t="s">
        <v>724</v>
      </c>
      <c r="M373" s="24" t="s">
        <v>778</v>
      </c>
      <c r="N373" s="26"/>
      <c r="O373" s="24" t="s">
        <v>39</v>
      </c>
      <c r="P373" s="28">
        <v>-410.72</v>
      </c>
      <c r="Q373" s="28">
        <f>ROUND(Q372+P373,5)</f>
        <v>-410.72</v>
      </c>
    </row>
    <row r="374" spans="1:17" x14ac:dyDescent="0.25">
      <c r="A374" s="29"/>
      <c r="B374" s="29"/>
      <c r="C374" s="29"/>
      <c r="D374" s="29"/>
      <c r="E374" s="29" t="s">
        <v>464</v>
      </c>
      <c r="F374" s="29"/>
      <c r="G374" s="29"/>
      <c r="H374" s="29"/>
      <c r="I374" s="30"/>
      <c r="J374" s="29"/>
      <c r="K374" s="29"/>
      <c r="L374" s="29"/>
      <c r="M374" s="29"/>
      <c r="N374" s="29"/>
      <c r="O374" s="29"/>
      <c r="P374" s="2">
        <f>ROUND(SUM(P372:P373),5)</f>
        <v>-410.72</v>
      </c>
      <c r="Q374" s="2">
        <f>Q373</f>
        <v>-410.72</v>
      </c>
    </row>
    <row r="375" spans="1:17" x14ac:dyDescent="0.25">
      <c r="A375" s="1"/>
      <c r="B375" s="1"/>
      <c r="C375" s="1"/>
      <c r="D375" s="1"/>
      <c r="E375" s="1" t="s">
        <v>232</v>
      </c>
      <c r="F375" s="1"/>
      <c r="G375" s="1"/>
      <c r="H375" s="1"/>
      <c r="I375" s="22"/>
      <c r="J375" s="1"/>
      <c r="K375" s="1"/>
      <c r="L375" s="1"/>
      <c r="M375" s="1"/>
      <c r="N375" s="1"/>
      <c r="O375" s="1"/>
      <c r="P375" s="23"/>
      <c r="Q375" s="23"/>
    </row>
    <row r="376" spans="1:17" ht="15.75" thickBot="1" x14ac:dyDescent="0.3">
      <c r="A376" s="21"/>
      <c r="B376" s="21"/>
      <c r="C376" s="21"/>
      <c r="D376" s="21"/>
      <c r="E376" s="21"/>
      <c r="F376" s="21"/>
      <c r="G376" s="24"/>
      <c r="H376" s="24" t="s">
        <v>490</v>
      </c>
      <c r="I376" s="25">
        <v>45781</v>
      </c>
      <c r="J376" s="24" t="s">
        <v>493</v>
      </c>
      <c r="K376" s="24" t="s">
        <v>606</v>
      </c>
      <c r="L376" s="24" t="s">
        <v>725</v>
      </c>
      <c r="M376" s="24" t="s">
        <v>778</v>
      </c>
      <c r="N376" s="26"/>
      <c r="O376" s="24" t="s">
        <v>39</v>
      </c>
      <c r="P376" s="28">
        <v>-102.34</v>
      </c>
      <c r="Q376" s="28">
        <f>ROUND(Q375+P376,5)</f>
        <v>-102.34</v>
      </c>
    </row>
    <row r="377" spans="1:17" x14ac:dyDescent="0.25">
      <c r="A377" s="29"/>
      <c r="B377" s="29"/>
      <c r="C377" s="29"/>
      <c r="D377" s="29"/>
      <c r="E377" s="29" t="s">
        <v>465</v>
      </c>
      <c r="F377" s="29"/>
      <c r="G377" s="29"/>
      <c r="H377" s="29"/>
      <c r="I377" s="30"/>
      <c r="J377" s="29"/>
      <c r="K377" s="29"/>
      <c r="L377" s="29"/>
      <c r="M377" s="29"/>
      <c r="N377" s="29"/>
      <c r="O377" s="29"/>
      <c r="P377" s="2">
        <f>ROUND(SUM(P375:P376),5)</f>
        <v>-102.34</v>
      </c>
      <c r="Q377" s="2">
        <f>Q376</f>
        <v>-102.34</v>
      </c>
    </row>
    <row r="378" spans="1:17" x14ac:dyDescent="0.25">
      <c r="A378" s="1"/>
      <c r="B378" s="1"/>
      <c r="C378" s="1"/>
      <c r="D378" s="1"/>
      <c r="E378" s="1" t="s">
        <v>233</v>
      </c>
      <c r="F378" s="1"/>
      <c r="G378" s="1"/>
      <c r="H378" s="1"/>
      <c r="I378" s="22"/>
      <c r="J378" s="1"/>
      <c r="K378" s="1"/>
      <c r="L378" s="1"/>
      <c r="M378" s="1"/>
      <c r="N378" s="1"/>
      <c r="O378" s="1"/>
      <c r="P378" s="23"/>
      <c r="Q378" s="23"/>
    </row>
    <row r="379" spans="1:17" ht="15.75" thickBot="1" x14ac:dyDescent="0.3">
      <c r="A379" s="21"/>
      <c r="B379" s="21"/>
      <c r="C379" s="21"/>
      <c r="D379" s="21"/>
      <c r="E379" s="21"/>
      <c r="F379" s="21"/>
      <c r="G379" s="24"/>
      <c r="H379" s="24" t="s">
        <v>490</v>
      </c>
      <c r="I379" s="25">
        <v>45781</v>
      </c>
      <c r="J379" s="24" t="s">
        <v>493</v>
      </c>
      <c r="K379" s="24" t="s">
        <v>606</v>
      </c>
      <c r="L379" s="24" t="s">
        <v>726</v>
      </c>
      <c r="M379" s="24" t="s">
        <v>778</v>
      </c>
      <c r="N379" s="26"/>
      <c r="O379" s="24" t="s">
        <v>39</v>
      </c>
      <c r="P379" s="27">
        <v>-102.34</v>
      </c>
      <c r="Q379" s="27">
        <f>ROUND(Q378+P379,5)</f>
        <v>-102.34</v>
      </c>
    </row>
    <row r="380" spans="1:17" ht="15.75" thickBot="1" x14ac:dyDescent="0.3">
      <c r="A380" s="29"/>
      <c r="B380" s="29"/>
      <c r="C380" s="29"/>
      <c r="D380" s="29"/>
      <c r="E380" s="29" t="s">
        <v>466</v>
      </c>
      <c r="F380" s="29"/>
      <c r="G380" s="29"/>
      <c r="H380" s="29"/>
      <c r="I380" s="30"/>
      <c r="J380" s="29"/>
      <c r="K380" s="29"/>
      <c r="L380" s="29"/>
      <c r="M380" s="29"/>
      <c r="N380" s="29"/>
      <c r="O380" s="29"/>
      <c r="P380" s="3">
        <f>ROUND(SUM(P378:P379),5)</f>
        <v>-102.34</v>
      </c>
      <c r="Q380" s="3">
        <f>Q379</f>
        <v>-102.34</v>
      </c>
    </row>
    <row r="381" spans="1:17" x14ac:dyDescent="0.25">
      <c r="A381" s="29"/>
      <c r="B381" s="29"/>
      <c r="C381" s="29"/>
      <c r="D381" s="29" t="s">
        <v>235</v>
      </c>
      <c r="E381" s="29"/>
      <c r="F381" s="29"/>
      <c r="G381" s="29"/>
      <c r="H381" s="29"/>
      <c r="I381" s="30"/>
      <c r="J381" s="29"/>
      <c r="K381" s="29"/>
      <c r="L381" s="29"/>
      <c r="M381" s="29"/>
      <c r="N381" s="29"/>
      <c r="O381" s="29"/>
      <c r="P381" s="2">
        <f>ROUND(P359+P371+P374+P377+P380,5)</f>
        <v>-1359.96</v>
      </c>
      <c r="Q381" s="2">
        <f>ROUND(Q359+Q371+Q374+Q377+Q380,5)</f>
        <v>-1359.96</v>
      </c>
    </row>
    <row r="382" spans="1:17" x14ac:dyDescent="0.25">
      <c r="A382" s="1"/>
      <c r="B382" s="1"/>
      <c r="C382" s="1"/>
      <c r="D382" s="1" t="s">
        <v>236</v>
      </c>
      <c r="E382" s="1"/>
      <c r="F382" s="1"/>
      <c r="G382" s="1"/>
      <c r="H382" s="1"/>
      <c r="I382" s="22"/>
      <c r="J382" s="1"/>
      <c r="K382" s="1"/>
      <c r="L382" s="1"/>
      <c r="M382" s="1"/>
      <c r="N382" s="1"/>
      <c r="O382" s="1"/>
      <c r="P382" s="23"/>
      <c r="Q382" s="23"/>
    </row>
    <row r="383" spans="1:17" x14ac:dyDescent="0.25">
      <c r="A383" s="1"/>
      <c r="B383" s="1"/>
      <c r="C383" s="1"/>
      <c r="D383" s="1"/>
      <c r="E383" s="1" t="s">
        <v>237</v>
      </c>
      <c r="F383" s="1"/>
      <c r="G383" s="1"/>
      <c r="H383" s="1"/>
      <c r="I383" s="22"/>
      <c r="J383" s="1"/>
      <c r="K383" s="1"/>
      <c r="L383" s="1"/>
      <c r="M383" s="1"/>
      <c r="N383" s="1"/>
      <c r="O383" s="1"/>
      <c r="P383" s="23"/>
      <c r="Q383" s="23"/>
    </row>
    <row r="384" spans="1:17" x14ac:dyDescent="0.25">
      <c r="A384" s="1"/>
      <c r="B384" s="1"/>
      <c r="C384" s="1"/>
      <c r="D384" s="1"/>
      <c r="E384" s="1"/>
      <c r="F384" s="1" t="s">
        <v>238</v>
      </c>
      <c r="G384" s="1"/>
      <c r="H384" s="1"/>
      <c r="I384" s="22"/>
      <c r="J384" s="1"/>
      <c r="K384" s="1"/>
      <c r="L384" s="1"/>
      <c r="M384" s="1"/>
      <c r="N384" s="1"/>
      <c r="O384" s="1"/>
      <c r="P384" s="23"/>
      <c r="Q384" s="23"/>
    </row>
    <row r="385" spans="1:17" ht="15.75" thickBot="1" x14ac:dyDescent="0.3">
      <c r="A385" s="21"/>
      <c r="B385" s="21"/>
      <c r="C385" s="21"/>
      <c r="D385" s="21"/>
      <c r="E385" s="21"/>
      <c r="F385" s="21"/>
      <c r="G385" s="24"/>
      <c r="H385" s="24" t="s">
        <v>490</v>
      </c>
      <c r="I385" s="25">
        <v>45806</v>
      </c>
      <c r="J385" s="24" t="s">
        <v>539</v>
      </c>
      <c r="K385" s="24" t="s">
        <v>607</v>
      </c>
      <c r="L385" s="24" t="s">
        <v>727</v>
      </c>
      <c r="M385" s="24" t="s">
        <v>778</v>
      </c>
      <c r="N385" s="26"/>
      <c r="O385" s="24" t="s">
        <v>39</v>
      </c>
      <c r="P385" s="28">
        <v>-1201.1300000000001</v>
      </c>
      <c r="Q385" s="28">
        <f>ROUND(Q384+P385,5)</f>
        <v>-1201.1300000000001</v>
      </c>
    </row>
    <row r="386" spans="1:17" x14ac:dyDescent="0.25">
      <c r="A386" s="29"/>
      <c r="B386" s="29"/>
      <c r="C386" s="29"/>
      <c r="D386" s="29"/>
      <c r="E386" s="29"/>
      <c r="F386" s="29" t="s">
        <v>467</v>
      </c>
      <c r="G386" s="29"/>
      <c r="H386" s="29"/>
      <c r="I386" s="30"/>
      <c r="J386" s="29"/>
      <c r="K386" s="29"/>
      <c r="L386" s="29"/>
      <c r="M386" s="29"/>
      <c r="N386" s="29"/>
      <c r="O386" s="29"/>
      <c r="P386" s="2">
        <f>ROUND(SUM(P384:P385),5)</f>
        <v>-1201.1300000000001</v>
      </c>
      <c r="Q386" s="2">
        <f>Q385</f>
        <v>-1201.1300000000001</v>
      </c>
    </row>
    <row r="387" spans="1:17" x14ac:dyDescent="0.25">
      <c r="A387" s="1"/>
      <c r="B387" s="1"/>
      <c r="C387" s="1"/>
      <c r="D387" s="1"/>
      <c r="E387" s="1"/>
      <c r="F387" s="1" t="s">
        <v>239</v>
      </c>
      <c r="G387" s="1"/>
      <c r="H387" s="1"/>
      <c r="I387" s="22"/>
      <c r="J387" s="1"/>
      <c r="K387" s="1"/>
      <c r="L387" s="1"/>
      <c r="M387" s="1"/>
      <c r="N387" s="1"/>
      <c r="O387" s="1"/>
      <c r="P387" s="23"/>
      <c r="Q387" s="23"/>
    </row>
    <row r="388" spans="1:17" ht="15.75" thickBot="1" x14ac:dyDescent="0.3">
      <c r="A388" s="21"/>
      <c r="B388" s="21"/>
      <c r="C388" s="21"/>
      <c r="D388" s="21"/>
      <c r="E388" s="21"/>
      <c r="F388" s="21"/>
      <c r="G388" s="24"/>
      <c r="H388" s="24" t="s">
        <v>490</v>
      </c>
      <c r="I388" s="25">
        <v>45806</v>
      </c>
      <c r="J388" s="24" t="s">
        <v>539</v>
      </c>
      <c r="K388" s="24" t="s">
        <v>607</v>
      </c>
      <c r="L388" s="24" t="s">
        <v>728</v>
      </c>
      <c r="M388" s="24" t="s">
        <v>778</v>
      </c>
      <c r="N388" s="26"/>
      <c r="O388" s="24" t="s">
        <v>39</v>
      </c>
      <c r="P388" s="28">
        <v>-29.12</v>
      </c>
      <c r="Q388" s="28">
        <f>ROUND(Q387+P388,5)</f>
        <v>-29.12</v>
      </c>
    </row>
    <row r="389" spans="1:17" x14ac:dyDescent="0.25">
      <c r="A389" s="29"/>
      <c r="B389" s="29"/>
      <c r="C389" s="29"/>
      <c r="D389" s="29"/>
      <c r="E389" s="29"/>
      <c r="F389" s="29" t="s">
        <v>468</v>
      </c>
      <c r="G389" s="29"/>
      <c r="H389" s="29"/>
      <c r="I389" s="30"/>
      <c r="J389" s="29"/>
      <c r="K389" s="29"/>
      <c r="L389" s="29"/>
      <c r="M389" s="29"/>
      <c r="N389" s="29"/>
      <c r="O389" s="29"/>
      <c r="P389" s="2">
        <f>ROUND(SUM(P387:P388),5)</f>
        <v>-29.12</v>
      </c>
      <c r="Q389" s="2">
        <f>Q388</f>
        <v>-29.12</v>
      </c>
    </row>
    <row r="390" spans="1:17" x14ac:dyDescent="0.25">
      <c r="A390" s="1"/>
      <c r="B390" s="1"/>
      <c r="C390" s="1"/>
      <c r="D390" s="1"/>
      <c r="E390" s="1"/>
      <c r="F390" s="1" t="s">
        <v>240</v>
      </c>
      <c r="G390" s="1"/>
      <c r="H390" s="1"/>
      <c r="I390" s="22"/>
      <c r="J390" s="1"/>
      <c r="K390" s="1"/>
      <c r="L390" s="1"/>
      <c r="M390" s="1"/>
      <c r="N390" s="1"/>
      <c r="O390" s="1"/>
      <c r="P390" s="23"/>
      <c r="Q390" s="23"/>
    </row>
    <row r="391" spans="1:17" ht="15.75" thickBot="1" x14ac:dyDescent="0.3">
      <c r="A391" s="21"/>
      <c r="B391" s="21"/>
      <c r="C391" s="21"/>
      <c r="D391" s="21"/>
      <c r="E391" s="21"/>
      <c r="F391" s="21"/>
      <c r="G391" s="24"/>
      <c r="H391" s="24" t="s">
        <v>490</v>
      </c>
      <c r="I391" s="25">
        <v>45806</v>
      </c>
      <c r="J391" s="24" t="s">
        <v>539</v>
      </c>
      <c r="K391" s="24" t="s">
        <v>607</v>
      </c>
      <c r="L391" s="24" t="s">
        <v>729</v>
      </c>
      <c r="M391" s="24" t="s">
        <v>778</v>
      </c>
      <c r="N391" s="26"/>
      <c r="O391" s="24" t="s">
        <v>39</v>
      </c>
      <c r="P391" s="27">
        <v>-21.4</v>
      </c>
      <c r="Q391" s="27">
        <f>ROUND(Q390+P391,5)</f>
        <v>-21.4</v>
      </c>
    </row>
    <row r="392" spans="1:17" ht="15.75" thickBot="1" x14ac:dyDescent="0.3">
      <c r="A392" s="29"/>
      <c r="B392" s="29"/>
      <c r="C392" s="29"/>
      <c r="D392" s="29"/>
      <c r="E392" s="29"/>
      <c r="F392" s="29" t="s">
        <v>469</v>
      </c>
      <c r="G392" s="29"/>
      <c r="H392" s="29"/>
      <c r="I392" s="30"/>
      <c r="J392" s="29"/>
      <c r="K392" s="29"/>
      <c r="L392" s="29"/>
      <c r="M392" s="29"/>
      <c r="N392" s="29"/>
      <c r="O392" s="29"/>
      <c r="P392" s="3">
        <f>ROUND(SUM(P390:P391),5)</f>
        <v>-21.4</v>
      </c>
      <c r="Q392" s="3">
        <f>Q391</f>
        <v>-21.4</v>
      </c>
    </row>
    <row r="393" spans="1:17" x14ac:dyDescent="0.25">
      <c r="A393" s="29"/>
      <c r="B393" s="29"/>
      <c r="C393" s="29"/>
      <c r="D393" s="29"/>
      <c r="E393" s="29" t="s">
        <v>242</v>
      </c>
      <c r="F393" s="29"/>
      <c r="G393" s="29"/>
      <c r="H393" s="29"/>
      <c r="I393" s="30"/>
      <c r="J393" s="29"/>
      <c r="K393" s="29"/>
      <c r="L393" s="29"/>
      <c r="M393" s="29"/>
      <c r="N393" s="29"/>
      <c r="O393" s="29"/>
      <c r="P393" s="2">
        <f>ROUND(P386+P389+P392,5)</f>
        <v>-1251.6500000000001</v>
      </c>
      <c r="Q393" s="2">
        <f>ROUND(Q386+Q389+Q392,5)</f>
        <v>-1251.6500000000001</v>
      </c>
    </row>
    <row r="394" spans="1:17" x14ac:dyDescent="0.25">
      <c r="A394" s="1"/>
      <c r="B394" s="1"/>
      <c r="C394" s="1"/>
      <c r="D394" s="1"/>
      <c r="E394" s="1" t="s">
        <v>244</v>
      </c>
      <c r="F394" s="1"/>
      <c r="G394" s="1"/>
      <c r="H394" s="1"/>
      <c r="I394" s="22"/>
      <c r="J394" s="1"/>
      <c r="K394" s="1"/>
      <c r="L394" s="1"/>
      <c r="M394" s="1"/>
      <c r="N394" s="1"/>
      <c r="O394" s="1"/>
      <c r="P394" s="23"/>
      <c r="Q394" s="23"/>
    </row>
    <row r="395" spans="1:17" x14ac:dyDescent="0.25">
      <c r="A395" s="24"/>
      <c r="B395" s="24"/>
      <c r="C395" s="24"/>
      <c r="D395" s="24"/>
      <c r="E395" s="24"/>
      <c r="F395" s="24"/>
      <c r="G395" s="24"/>
      <c r="H395" s="24" t="s">
        <v>490</v>
      </c>
      <c r="I395" s="25">
        <v>45791</v>
      </c>
      <c r="J395" s="24" t="s">
        <v>540</v>
      </c>
      <c r="K395" s="24" t="s">
        <v>608</v>
      </c>
      <c r="L395" s="24" t="s">
        <v>730</v>
      </c>
      <c r="M395" s="24" t="s">
        <v>778</v>
      </c>
      <c r="N395" s="26"/>
      <c r="O395" s="24" t="s">
        <v>39</v>
      </c>
      <c r="P395" s="27">
        <v>-5.37</v>
      </c>
      <c r="Q395" s="27">
        <f t="shared" ref="Q395:Q401" si="13">ROUND(Q394+P395,5)</f>
        <v>-5.37</v>
      </c>
    </row>
    <row r="396" spans="1:17" x14ac:dyDescent="0.25">
      <c r="A396" s="24"/>
      <c r="B396" s="24"/>
      <c r="C396" s="24"/>
      <c r="D396" s="24"/>
      <c r="E396" s="24"/>
      <c r="F396" s="24"/>
      <c r="G396" s="24"/>
      <c r="H396" s="24" t="s">
        <v>490</v>
      </c>
      <c r="I396" s="25">
        <v>45791</v>
      </c>
      <c r="J396" s="24" t="s">
        <v>540</v>
      </c>
      <c r="K396" s="24" t="s">
        <v>608</v>
      </c>
      <c r="L396" s="24" t="s">
        <v>731</v>
      </c>
      <c r="M396" s="24" t="s">
        <v>778</v>
      </c>
      <c r="N396" s="26"/>
      <c r="O396" s="24" t="s">
        <v>39</v>
      </c>
      <c r="P396" s="27">
        <v>-28</v>
      </c>
      <c r="Q396" s="27">
        <f t="shared" si="13"/>
        <v>-33.369999999999997</v>
      </c>
    </row>
    <row r="397" spans="1:17" x14ac:dyDescent="0.25">
      <c r="A397" s="24"/>
      <c r="B397" s="24"/>
      <c r="C397" s="24"/>
      <c r="D397" s="24"/>
      <c r="E397" s="24"/>
      <c r="F397" s="24"/>
      <c r="G397" s="24"/>
      <c r="H397" s="24" t="s">
        <v>490</v>
      </c>
      <c r="I397" s="25">
        <v>45791</v>
      </c>
      <c r="J397" s="24" t="s">
        <v>540</v>
      </c>
      <c r="K397" s="24" t="s">
        <v>608</v>
      </c>
      <c r="L397" s="24" t="s">
        <v>732</v>
      </c>
      <c r="M397" s="24" t="s">
        <v>778</v>
      </c>
      <c r="N397" s="26"/>
      <c r="O397" s="24" t="s">
        <v>39</v>
      </c>
      <c r="P397" s="27">
        <v>-12.07</v>
      </c>
      <c r="Q397" s="27">
        <f t="shared" si="13"/>
        <v>-45.44</v>
      </c>
    </row>
    <row r="398" spans="1:17" x14ac:dyDescent="0.25">
      <c r="A398" s="24"/>
      <c r="B398" s="24"/>
      <c r="C398" s="24"/>
      <c r="D398" s="24"/>
      <c r="E398" s="24"/>
      <c r="F398" s="24"/>
      <c r="G398" s="24"/>
      <c r="H398" s="24" t="s">
        <v>490</v>
      </c>
      <c r="I398" s="25">
        <v>45791</v>
      </c>
      <c r="J398" s="24" t="s">
        <v>540</v>
      </c>
      <c r="K398" s="24" t="s">
        <v>608</v>
      </c>
      <c r="L398" s="24" t="s">
        <v>733</v>
      </c>
      <c r="M398" s="24" t="s">
        <v>778</v>
      </c>
      <c r="N398" s="26"/>
      <c r="O398" s="24" t="s">
        <v>39</v>
      </c>
      <c r="P398" s="27">
        <v>-11.66</v>
      </c>
      <c r="Q398" s="27">
        <f t="shared" si="13"/>
        <v>-57.1</v>
      </c>
    </row>
    <row r="399" spans="1:17" x14ac:dyDescent="0.25">
      <c r="A399" s="24"/>
      <c r="B399" s="24"/>
      <c r="C399" s="24"/>
      <c r="D399" s="24"/>
      <c r="E399" s="24"/>
      <c r="F399" s="24"/>
      <c r="G399" s="24"/>
      <c r="H399" s="24" t="s">
        <v>490</v>
      </c>
      <c r="I399" s="25">
        <v>45791</v>
      </c>
      <c r="J399" s="24" t="s">
        <v>540</v>
      </c>
      <c r="K399" s="24" t="s">
        <v>608</v>
      </c>
      <c r="L399" s="24" t="s">
        <v>734</v>
      </c>
      <c r="M399" s="24" t="s">
        <v>778</v>
      </c>
      <c r="N399" s="26"/>
      <c r="O399" s="24" t="s">
        <v>39</v>
      </c>
      <c r="P399" s="27">
        <v>-1.63</v>
      </c>
      <c r="Q399" s="27">
        <f t="shared" si="13"/>
        <v>-58.73</v>
      </c>
    </row>
    <row r="400" spans="1:17" x14ac:dyDescent="0.25">
      <c r="A400" s="24"/>
      <c r="B400" s="24"/>
      <c r="C400" s="24"/>
      <c r="D400" s="24"/>
      <c r="E400" s="24"/>
      <c r="F400" s="24"/>
      <c r="G400" s="24"/>
      <c r="H400" s="24" t="s">
        <v>487</v>
      </c>
      <c r="I400" s="25">
        <v>45805</v>
      </c>
      <c r="J400" s="24"/>
      <c r="K400" s="24" t="s">
        <v>609</v>
      </c>
      <c r="L400" s="24" t="s">
        <v>735</v>
      </c>
      <c r="M400" s="24" t="s">
        <v>778</v>
      </c>
      <c r="N400" s="26"/>
      <c r="O400" s="24" t="s">
        <v>42</v>
      </c>
      <c r="P400" s="27">
        <v>-48.15</v>
      </c>
      <c r="Q400" s="27">
        <f t="shared" si="13"/>
        <v>-106.88</v>
      </c>
    </row>
    <row r="401" spans="1:17" ht="15.75" thickBot="1" x14ac:dyDescent="0.3">
      <c r="A401" s="24"/>
      <c r="B401" s="24"/>
      <c r="C401" s="24"/>
      <c r="D401" s="24"/>
      <c r="E401" s="24"/>
      <c r="F401" s="24"/>
      <c r="G401" s="24"/>
      <c r="H401" s="24" t="s">
        <v>487</v>
      </c>
      <c r="I401" s="25">
        <v>45806</v>
      </c>
      <c r="J401" s="24"/>
      <c r="K401" s="24" t="s">
        <v>610</v>
      </c>
      <c r="L401" s="24" t="s">
        <v>736</v>
      </c>
      <c r="M401" s="24" t="s">
        <v>778</v>
      </c>
      <c r="N401" s="26"/>
      <c r="O401" s="24" t="s">
        <v>42</v>
      </c>
      <c r="P401" s="27">
        <v>-105.05</v>
      </c>
      <c r="Q401" s="27">
        <f t="shared" si="13"/>
        <v>-211.93</v>
      </c>
    </row>
    <row r="402" spans="1:17" ht="15.75" thickBot="1" x14ac:dyDescent="0.3">
      <c r="A402" s="29"/>
      <c r="B402" s="29"/>
      <c r="C402" s="29"/>
      <c r="D402" s="29"/>
      <c r="E402" s="29" t="s">
        <v>470</v>
      </c>
      <c r="F402" s="29"/>
      <c r="G402" s="29"/>
      <c r="H402" s="29"/>
      <c r="I402" s="30"/>
      <c r="J402" s="29"/>
      <c r="K402" s="29"/>
      <c r="L402" s="29"/>
      <c r="M402" s="29"/>
      <c r="N402" s="29"/>
      <c r="O402" s="29"/>
      <c r="P402" s="3">
        <f>ROUND(SUM(P394:P401),5)</f>
        <v>-211.93</v>
      </c>
      <c r="Q402" s="3">
        <f>Q401</f>
        <v>-211.93</v>
      </c>
    </row>
    <row r="403" spans="1:17" x14ac:dyDescent="0.25">
      <c r="A403" s="29"/>
      <c r="B403" s="29"/>
      <c r="C403" s="29"/>
      <c r="D403" s="29" t="s">
        <v>246</v>
      </c>
      <c r="E403" s="29"/>
      <c r="F403" s="29"/>
      <c r="G403" s="29"/>
      <c r="H403" s="29"/>
      <c r="I403" s="30"/>
      <c r="J403" s="29"/>
      <c r="K403" s="29"/>
      <c r="L403" s="29"/>
      <c r="M403" s="29"/>
      <c r="N403" s="29"/>
      <c r="O403" s="29"/>
      <c r="P403" s="2">
        <f>ROUND(P393+P402,5)</f>
        <v>-1463.58</v>
      </c>
      <c r="Q403" s="2">
        <f>ROUND(Q393+Q402,5)</f>
        <v>-1463.58</v>
      </c>
    </row>
    <row r="404" spans="1:17" x14ac:dyDescent="0.25">
      <c r="A404" s="1"/>
      <c r="B404" s="1"/>
      <c r="C404" s="1"/>
      <c r="D404" s="1" t="s">
        <v>247</v>
      </c>
      <c r="E404" s="1"/>
      <c r="F404" s="1"/>
      <c r="G404" s="1"/>
      <c r="H404" s="1"/>
      <c r="I404" s="22"/>
      <c r="J404" s="1"/>
      <c r="K404" s="1"/>
      <c r="L404" s="1"/>
      <c r="M404" s="1"/>
      <c r="N404" s="1"/>
      <c r="O404" s="1"/>
      <c r="P404" s="23"/>
      <c r="Q404" s="23"/>
    </row>
    <row r="405" spans="1:17" ht="15.75" thickBot="1" x14ac:dyDescent="0.3">
      <c r="A405" s="21"/>
      <c r="B405" s="21"/>
      <c r="C405" s="21"/>
      <c r="D405" s="21"/>
      <c r="E405" s="21"/>
      <c r="F405" s="21"/>
      <c r="G405" s="24"/>
      <c r="H405" s="24" t="s">
        <v>487</v>
      </c>
      <c r="I405" s="25">
        <v>45785</v>
      </c>
      <c r="J405" s="24"/>
      <c r="K405" s="24" t="s">
        <v>611</v>
      </c>
      <c r="L405" s="24" t="s">
        <v>737</v>
      </c>
      <c r="M405" s="24" t="s">
        <v>778</v>
      </c>
      <c r="N405" s="26"/>
      <c r="O405" s="24" t="s">
        <v>42</v>
      </c>
      <c r="P405" s="27">
        <v>-183</v>
      </c>
      <c r="Q405" s="27">
        <f>ROUND(Q404+P405,5)</f>
        <v>-183</v>
      </c>
    </row>
    <row r="406" spans="1:17" ht="15.75" thickBot="1" x14ac:dyDescent="0.3">
      <c r="A406" s="29"/>
      <c r="B406" s="29"/>
      <c r="C406" s="29"/>
      <c r="D406" s="29" t="s">
        <v>471</v>
      </c>
      <c r="E406" s="29"/>
      <c r="F406" s="29"/>
      <c r="G406" s="29"/>
      <c r="H406" s="29"/>
      <c r="I406" s="30"/>
      <c r="J406" s="29"/>
      <c r="K406" s="29"/>
      <c r="L406" s="29"/>
      <c r="M406" s="29"/>
      <c r="N406" s="29"/>
      <c r="O406" s="29"/>
      <c r="P406" s="5">
        <f>ROUND(SUM(P404:P405),5)</f>
        <v>-183</v>
      </c>
      <c r="Q406" s="5">
        <f>Q405</f>
        <v>-183</v>
      </c>
    </row>
    <row r="407" spans="1:17" ht="15.75" thickBot="1" x14ac:dyDescent="0.3">
      <c r="A407" s="29"/>
      <c r="B407" s="29"/>
      <c r="C407" s="29" t="s">
        <v>249</v>
      </c>
      <c r="D407" s="29"/>
      <c r="E407" s="29"/>
      <c r="F407" s="29"/>
      <c r="G407" s="29"/>
      <c r="H407" s="29"/>
      <c r="I407" s="30"/>
      <c r="J407" s="29"/>
      <c r="K407" s="29"/>
      <c r="L407" s="29"/>
      <c r="M407" s="29"/>
      <c r="N407" s="29"/>
      <c r="O407" s="29"/>
      <c r="P407" s="3">
        <f>ROUND(P317+P340+P343+P381+P403+P406,5)</f>
        <v>-7200.59</v>
      </c>
      <c r="Q407" s="3">
        <f>ROUND(Q317+Q340+Q343+Q381+Q403+Q406,5)</f>
        <v>-7200.59</v>
      </c>
    </row>
    <row r="408" spans="1:17" x14ac:dyDescent="0.25">
      <c r="A408" s="29"/>
      <c r="B408" s="29" t="s">
        <v>251</v>
      </c>
      <c r="C408" s="29"/>
      <c r="D408" s="29"/>
      <c r="E408" s="29"/>
      <c r="F408" s="29"/>
      <c r="G408" s="29"/>
      <c r="H408" s="29"/>
      <c r="I408" s="30"/>
      <c r="J408" s="29"/>
      <c r="K408" s="29"/>
      <c r="L408" s="29"/>
      <c r="M408" s="29"/>
      <c r="N408" s="29"/>
      <c r="O408" s="29"/>
      <c r="P408" s="2">
        <f>ROUND(P120+P123+P140+P143+P153+P158+P176+P308+P313+P407,5)</f>
        <v>-121261.92</v>
      </c>
      <c r="Q408" s="2">
        <f>ROUND(Q120+Q123+Q140+Q143+Q153+Q158+Q176+Q308+Q313+Q407,5)</f>
        <v>-121261.92</v>
      </c>
    </row>
    <row r="409" spans="1:17" x14ac:dyDescent="0.25">
      <c r="A409" s="1"/>
      <c r="B409" s="1" t="s">
        <v>252</v>
      </c>
      <c r="C409" s="1"/>
      <c r="D409" s="1"/>
      <c r="E409" s="1"/>
      <c r="F409" s="1"/>
      <c r="G409" s="1"/>
      <c r="H409" s="1"/>
      <c r="I409" s="22"/>
      <c r="J409" s="1"/>
      <c r="K409" s="1"/>
      <c r="L409" s="1"/>
      <c r="M409" s="1"/>
      <c r="N409" s="1"/>
      <c r="O409" s="1"/>
      <c r="P409" s="23"/>
      <c r="Q409" s="23"/>
    </row>
    <row r="410" spans="1:17" x14ac:dyDescent="0.25">
      <c r="A410" s="1"/>
      <c r="B410" s="1"/>
      <c r="C410" s="1" t="s">
        <v>253</v>
      </c>
      <c r="D410" s="1"/>
      <c r="E410" s="1"/>
      <c r="F410" s="1"/>
      <c r="G410" s="1"/>
      <c r="H410" s="1"/>
      <c r="I410" s="22"/>
      <c r="J410" s="1"/>
      <c r="K410" s="1"/>
      <c r="L410" s="1"/>
      <c r="M410" s="1"/>
      <c r="N410" s="1"/>
      <c r="O410" s="1"/>
      <c r="P410" s="23"/>
      <c r="Q410" s="23"/>
    </row>
    <row r="411" spans="1:17" x14ac:dyDescent="0.25">
      <c r="A411" s="24"/>
      <c r="B411" s="24"/>
      <c r="C411" s="24"/>
      <c r="D411" s="24"/>
      <c r="E411" s="24"/>
      <c r="F411" s="24"/>
      <c r="G411" s="24"/>
      <c r="H411" s="24" t="s">
        <v>487</v>
      </c>
      <c r="I411" s="25">
        <v>45789</v>
      </c>
      <c r="J411" s="24"/>
      <c r="K411" s="24" t="s">
        <v>567</v>
      </c>
      <c r="L411" s="24" t="s">
        <v>738</v>
      </c>
      <c r="M411" s="24" t="s">
        <v>778</v>
      </c>
      <c r="N411" s="26"/>
      <c r="O411" s="24" t="s">
        <v>42</v>
      </c>
      <c r="P411" s="27">
        <v>-131.68</v>
      </c>
      <c r="Q411" s="27">
        <f t="shared" ref="Q411:Q417" si="14">ROUND(Q410+P411,5)</f>
        <v>-131.68</v>
      </c>
    </row>
    <row r="412" spans="1:17" x14ac:dyDescent="0.25">
      <c r="A412" s="24"/>
      <c r="B412" s="24"/>
      <c r="C412" s="24"/>
      <c r="D412" s="24"/>
      <c r="E412" s="24"/>
      <c r="F412" s="24"/>
      <c r="G412" s="24"/>
      <c r="H412" s="24" t="s">
        <v>487</v>
      </c>
      <c r="I412" s="25">
        <v>45789</v>
      </c>
      <c r="J412" s="24" t="s">
        <v>541</v>
      </c>
      <c r="K412" s="24" t="s">
        <v>605</v>
      </c>
      <c r="L412" s="24" t="s">
        <v>739</v>
      </c>
      <c r="M412" s="24" t="s">
        <v>778</v>
      </c>
      <c r="N412" s="26"/>
      <c r="O412" s="24" t="s">
        <v>42</v>
      </c>
      <c r="P412" s="27">
        <v>-599.98</v>
      </c>
      <c r="Q412" s="27">
        <f t="shared" si="14"/>
        <v>-731.66</v>
      </c>
    </row>
    <row r="413" spans="1:17" x14ac:dyDescent="0.25">
      <c r="A413" s="24"/>
      <c r="B413" s="24"/>
      <c r="C413" s="24"/>
      <c r="D413" s="24"/>
      <c r="E413" s="24"/>
      <c r="F413" s="24"/>
      <c r="G413" s="24"/>
      <c r="H413" s="24" t="s">
        <v>490</v>
      </c>
      <c r="I413" s="25">
        <v>45797</v>
      </c>
      <c r="J413" s="24" t="s">
        <v>515</v>
      </c>
      <c r="K413" s="24" t="s">
        <v>578</v>
      </c>
      <c r="L413" s="24" t="s">
        <v>740</v>
      </c>
      <c r="M413" s="24" t="s">
        <v>778</v>
      </c>
      <c r="N413" s="26"/>
      <c r="O413" s="24" t="s">
        <v>39</v>
      </c>
      <c r="P413" s="27">
        <v>-4156</v>
      </c>
      <c r="Q413" s="27">
        <f t="shared" si="14"/>
        <v>-4887.66</v>
      </c>
    </row>
    <row r="414" spans="1:17" x14ac:dyDescent="0.25">
      <c r="A414" s="24"/>
      <c r="B414" s="24"/>
      <c r="C414" s="24"/>
      <c r="D414" s="24"/>
      <c r="E414" s="24"/>
      <c r="F414" s="24"/>
      <c r="G414" s="24"/>
      <c r="H414" s="24" t="s">
        <v>490</v>
      </c>
      <c r="I414" s="25">
        <v>45797</v>
      </c>
      <c r="J414" s="24" t="s">
        <v>515</v>
      </c>
      <c r="K414" s="24" t="s">
        <v>578</v>
      </c>
      <c r="L414" s="24" t="s">
        <v>741</v>
      </c>
      <c r="M414" s="24" t="s">
        <v>778</v>
      </c>
      <c r="N414" s="26"/>
      <c r="O414" s="24" t="s">
        <v>39</v>
      </c>
      <c r="P414" s="27">
        <v>-2014</v>
      </c>
      <c r="Q414" s="27">
        <f t="shared" si="14"/>
        <v>-6901.66</v>
      </c>
    </row>
    <row r="415" spans="1:17" x14ac:dyDescent="0.25">
      <c r="A415" s="24"/>
      <c r="B415" s="24"/>
      <c r="C415" s="24"/>
      <c r="D415" s="24"/>
      <c r="E415" s="24"/>
      <c r="F415" s="24"/>
      <c r="G415" s="24"/>
      <c r="H415" s="24" t="s">
        <v>490</v>
      </c>
      <c r="I415" s="25">
        <v>45797</v>
      </c>
      <c r="J415" s="24" t="s">
        <v>515</v>
      </c>
      <c r="K415" s="24" t="s">
        <v>578</v>
      </c>
      <c r="L415" s="24" t="s">
        <v>742</v>
      </c>
      <c r="M415" s="24" t="s">
        <v>778</v>
      </c>
      <c r="N415" s="26"/>
      <c r="O415" s="24" t="s">
        <v>39</v>
      </c>
      <c r="P415" s="27">
        <v>-202</v>
      </c>
      <c r="Q415" s="27">
        <f t="shared" si="14"/>
        <v>-7103.66</v>
      </c>
    </row>
    <row r="416" spans="1:17" x14ac:dyDescent="0.25">
      <c r="A416" s="24"/>
      <c r="B416" s="24"/>
      <c r="C416" s="24"/>
      <c r="D416" s="24"/>
      <c r="E416" s="24"/>
      <c r="F416" s="24"/>
      <c r="G416" s="24"/>
      <c r="H416" s="24" t="s">
        <v>490</v>
      </c>
      <c r="I416" s="25">
        <v>45797</v>
      </c>
      <c r="J416" s="24" t="s">
        <v>515</v>
      </c>
      <c r="K416" s="24" t="s">
        <v>578</v>
      </c>
      <c r="L416" s="24" t="s">
        <v>743</v>
      </c>
      <c r="M416" s="24" t="s">
        <v>778</v>
      </c>
      <c r="N416" s="26"/>
      <c r="O416" s="24" t="s">
        <v>39</v>
      </c>
      <c r="P416" s="27">
        <v>-528</v>
      </c>
      <c r="Q416" s="27">
        <f t="shared" si="14"/>
        <v>-7631.66</v>
      </c>
    </row>
    <row r="417" spans="1:17" ht="15.75" thickBot="1" x14ac:dyDescent="0.3">
      <c r="A417" s="24"/>
      <c r="B417" s="24"/>
      <c r="C417" s="24"/>
      <c r="D417" s="24"/>
      <c r="E417" s="24"/>
      <c r="F417" s="24"/>
      <c r="G417" s="24"/>
      <c r="H417" s="24" t="s">
        <v>490</v>
      </c>
      <c r="I417" s="25">
        <v>45797</v>
      </c>
      <c r="J417" s="24" t="s">
        <v>515</v>
      </c>
      <c r="K417" s="24" t="s">
        <v>578</v>
      </c>
      <c r="L417" s="24" t="s">
        <v>744</v>
      </c>
      <c r="M417" s="24" t="s">
        <v>778</v>
      </c>
      <c r="N417" s="26"/>
      <c r="O417" s="24" t="s">
        <v>39</v>
      </c>
      <c r="P417" s="27">
        <v>-210</v>
      </c>
      <c r="Q417" s="27">
        <f t="shared" si="14"/>
        <v>-7841.66</v>
      </c>
    </row>
    <row r="418" spans="1:17" ht="15.75" thickBot="1" x14ac:dyDescent="0.3">
      <c r="A418" s="29"/>
      <c r="B418" s="29"/>
      <c r="C418" s="29" t="s">
        <v>472</v>
      </c>
      <c r="D418" s="29"/>
      <c r="E418" s="29"/>
      <c r="F418" s="29"/>
      <c r="G418" s="29"/>
      <c r="H418" s="29"/>
      <c r="I418" s="30"/>
      <c r="J418" s="29"/>
      <c r="K418" s="29"/>
      <c r="L418" s="29"/>
      <c r="M418" s="29"/>
      <c r="N418" s="29"/>
      <c r="O418" s="29"/>
      <c r="P418" s="3">
        <f>ROUND(SUM(P410:P417),5)</f>
        <v>-7841.66</v>
      </c>
      <c r="Q418" s="3">
        <f>Q417</f>
        <v>-7841.66</v>
      </c>
    </row>
    <row r="419" spans="1:17" x14ac:dyDescent="0.25">
      <c r="A419" s="29"/>
      <c r="B419" s="29" t="s">
        <v>256</v>
      </c>
      <c r="C419" s="29"/>
      <c r="D419" s="29"/>
      <c r="E419" s="29"/>
      <c r="F419" s="29"/>
      <c r="G419" s="29"/>
      <c r="H419" s="29"/>
      <c r="I419" s="30"/>
      <c r="J419" s="29"/>
      <c r="K419" s="29"/>
      <c r="L419" s="29"/>
      <c r="M419" s="29"/>
      <c r="N419" s="29"/>
      <c r="O419" s="29"/>
      <c r="P419" s="2">
        <f>P418</f>
        <v>-7841.66</v>
      </c>
      <c r="Q419" s="2">
        <f>Q418</f>
        <v>-7841.66</v>
      </c>
    </row>
    <row r="420" spans="1:17" x14ac:dyDescent="0.25">
      <c r="A420" s="1"/>
      <c r="B420" s="1" t="s">
        <v>257</v>
      </c>
      <c r="C420" s="1"/>
      <c r="D420" s="1"/>
      <c r="E420" s="1"/>
      <c r="F420" s="1"/>
      <c r="G420" s="1"/>
      <c r="H420" s="1"/>
      <c r="I420" s="22"/>
      <c r="J420" s="1"/>
      <c r="K420" s="1"/>
      <c r="L420" s="1"/>
      <c r="M420" s="1"/>
      <c r="N420" s="1"/>
      <c r="O420" s="1"/>
      <c r="P420" s="23"/>
      <c r="Q420" s="23"/>
    </row>
    <row r="421" spans="1:17" x14ac:dyDescent="0.25">
      <c r="A421" s="1"/>
      <c r="B421" s="1"/>
      <c r="C421" s="1" t="s">
        <v>260</v>
      </c>
      <c r="D421" s="1"/>
      <c r="E421" s="1"/>
      <c r="F421" s="1"/>
      <c r="G421" s="1"/>
      <c r="H421" s="1"/>
      <c r="I421" s="22"/>
      <c r="J421" s="1"/>
      <c r="K421" s="1"/>
      <c r="L421" s="1"/>
      <c r="M421" s="1"/>
      <c r="N421" s="1"/>
      <c r="O421" s="1"/>
      <c r="P421" s="23"/>
      <c r="Q421" s="23"/>
    </row>
    <row r="422" spans="1:17" ht="15.75" thickBot="1" x14ac:dyDescent="0.3">
      <c r="A422" s="21"/>
      <c r="B422" s="21"/>
      <c r="C422" s="21"/>
      <c r="D422" s="21"/>
      <c r="E422" s="21"/>
      <c r="F422" s="21"/>
      <c r="G422" s="24"/>
      <c r="H422" s="24" t="s">
        <v>490</v>
      </c>
      <c r="I422" s="25">
        <v>45808</v>
      </c>
      <c r="J422" s="24" t="s">
        <v>542</v>
      </c>
      <c r="K422" s="24" t="s">
        <v>612</v>
      </c>
      <c r="L422" s="24" t="s">
        <v>745</v>
      </c>
      <c r="M422" s="24" t="s">
        <v>778</v>
      </c>
      <c r="N422" s="26"/>
      <c r="O422" s="24" t="s">
        <v>39</v>
      </c>
      <c r="P422" s="27">
        <v>-185.01</v>
      </c>
      <c r="Q422" s="27">
        <f>ROUND(Q421+P422,5)</f>
        <v>-185.01</v>
      </c>
    </row>
    <row r="423" spans="1:17" ht="15.75" thickBot="1" x14ac:dyDescent="0.3">
      <c r="A423" s="29"/>
      <c r="B423" s="29"/>
      <c r="C423" s="29" t="s">
        <v>473</v>
      </c>
      <c r="D423" s="29"/>
      <c r="E423" s="29"/>
      <c r="F423" s="29"/>
      <c r="G423" s="29"/>
      <c r="H423" s="29"/>
      <c r="I423" s="30"/>
      <c r="J423" s="29"/>
      <c r="K423" s="29"/>
      <c r="L423" s="29"/>
      <c r="M423" s="29"/>
      <c r="N423" s="29"/>
      <c r="O423" s="29"/>
      <c r="P423" s="3">
        <f>ROUND(SUM(P421:P422),5)</f>
        <v>-185.01</v>
      </c>
      <c r="Q423" s="3">
        <f>Q422</f>
        <v>-185.01</v>
      </c>
    </row>
    <row r="424" spans="1:17" x14ac:dyDescent="0.25">
      <c r="A424" s="29"/>
      <c r="B424" s="29" t="s">
        <v>264</v>
      </c>
      <c r="C424" s="29"/>
      <c r="D424" s="29"/>
      <c r="E424" s="29"/>
      <c r="F424" s="29"/>
      <c r="G424" s="29"/>
      <c r="H424" s="29"/>
      <c r="I424" s="30"/>
      <c r="J424" s="29"/>
      <c r="K424" s="29"/>
      <c r="L424" s="29"/>
      <c r="M424" s="29"/>
      <c r="N424" s="29"/>
      <c r="O424" s="29"/>
      <c r="P424" s="2">
        <f>P423</f>
        <v>-185.01</v>
      </c>
      <c r="Q424" s="2">
        <f>Q423</f>
        <v>-185.01</v>
      </c>
    </row>
    <row r="425" spans="1:17" x14ac:dyDescent="0.25">
      <c r="A425" s="1"/>
      <c r="B425" s="1" t="s">
        <v>265</v>
      </c>
      <c r="C425" s="1"/>
      <c r="D425" s="1"/>
      <c r="E425" s="1"/>
      <c r="F425" s="1"/>
      <c r="G425" s="1"/>
      <c r="H425" s="1"/>
      <c r="I425" s="22"/>
      <c r="J425" s="1"/>
      <c r="K425" s="1"/>
      <c r="L425" s="1"/>
      <c r="M425" s="1"/>
      <c r="N425" s="1"/>
      <c r="O425" s="1"/>
      <c r="P425" s="23"/>
      <c r="Q425" s="23"/>
    </row>
    <row r="426" spans="1:17" x14ac:dyDescent="0.25">
      <c r="A426" s="1"/>
      <c r="B426" s="1"/>
      <c r="C426" s="1" t="s">
        <v>266</v>
      </c>
      <c r="D426" s="1"/>
      <c r="E426" s="1"/>
      <c r="F426" s="1"/>
      <c r="G426" s="1"/>
      <c r="H426" s="1"/>
      <c r="I426" s="22"/>
      <c r="J426" s="1"/>
      <c r="K426" s="1"/>
      <c r="L426" s="1"/>
      <c r="M426" s="1"/>
      <c r="N426" s="1"/>
      <c r="O426" s="1"/>
      <c r="P426" s="23"/>
      <c r="Q426" s="23"/>
    </row>
    <row r="427" spans="1:17" ht="15.75" thickBot="1" x14ac:dyDescent="0.3">
      <c r="A427" s="21"/>
      <c r="B427" s="21"/>
      <c r="C427" s="21"/>
      <c r="D427" s="21"/>
      <c r="E427" s="21"/>
      <c r="F427" s="21"/>
      <c r="G427" s="24"/>
      <c r="H427" s="24" t="s">
        <v>487</v>
      </c>
      <c r="I427" s="25">
        <v>45789</v>
      </c>
      <c r="J427" s="24"/>
      <c r="K427" s="24" t="s">
        <v>574</v>
      </c>
      <c r="L427" s="24" t="s">
        <v>746</v>
      </c>
      <c r="M427" s="24" t="s">
        <v>778</v>
      </c>
      <c r="N427" s="26"/>
      <c r="O427" s="24" t="s">
        <v>42</v>
      </c>
      <c r="P427" s="28">
        <v>-114.98</v>
      </c>
      <c r="Q427" s="28">
        <f>ROUND(Q426+P427,5)</f>
        <v>-114.98</v>
      </c>
    </row>
    <row r="428" spans="1:17" x14ac:dyDescent="0.25">
      <c r="A428" s="29"/>
      <c r="B428" s="29"/>
      <c r="C428" s="29" t="s">
        <v>474</v>
      </c>
      <c r="D428" s="29"/>
      <c r="E428" s="29"/>
      <c r="F428" s="29"/>
      <c r="G428" s="29"/>
      <c r="H428" s="29"/>
      <c r="I428" s="30"/>
      <c r="J428" s="29"/>
      <c r="K428" s="29"/>
      <c r="L428" s="29"/>
      <c r="M428" s="29"/>
      <c r="N428" s="29"/>
      <c r="O428" s="29"/>
      <c r="P428" s="2">
        <f>ROUND(SUM(P426:P427),5)</f>
        <v>-114.98</v>
      </c>
      <c r="Q428" s="2">
        <f>Q427</f>
        <v>-114.98</v>
      </c>
    </row>
    <row r="429" spans="1:17" x14ac:dyDescent="0.25">
      <c r="A429" s="1"/>
      <c r="B429" s="1"/>
      <c r="C429" s="1" t="s">
        <v>268</v>
      </c>
      <c r="D429" s="1"/>
      <c r="E429" s="1"/>
      <c r="F429" s="1"/>
      <c r="G429" s="1"/>
      <c r="H429" s="1"/>
      <c r="I429" s="22"/>
      <c r="J429" s="1"/>
      <c r="K429" s="1"/>
      <c r="L429" s="1"/>
      <c r="M429" s="1"/>
      <c r="N429" s="1"/>
      <c r="O429" s="1"/>
      <c r="P429" s="23"/>
      <c r="Q429" s="23"/>
    </row>
    <row r="430" spans="1:17" x14ac:dyDescent="0.25">
      <c r="A430" s="24"/>
      <c r="B430" s="24"/>
      <c r="C430" s="24"/>
      <c r="D430" s="24"/>
      <c r="E430" s="24"/>
      <c r="F430" s="24"/>
      <c r="G430" s="24"/>
      <c r="H430" s="24" t="s">
        <v>490</v>
      </c>
      <c r="I430" s="25">
        <v>45796</v>
      </c>
      <c r="J430" s="24" t="s">
        <v>543</v>
      </c>
      <c r="K430" s="24" t="s">
        <v>613</v>
      </c>
      <c r="L430" s="24" t="s">
        <v>747</v>
      </c>
      <c r="M430" s="24" t="s">
        <v>778</v>
      </c>
      <c r="N430" s="26"/>
      <c r="O430" s="24" t="s">
        <v>39</v>
      </c>
      <c r="P430" s="27">
        <v>-423.64</v>
      </c>
      <c r="Q430" s="27">
        <f>ROUND(Q429+P430,5)</f>
        <v>-423.64</v>
      </c>
    </row>
    <row r="431" spans="1:17" ht="15.75" thickBot="1" x14ac:dyDescent="0.3">
      <c r="A431" s="24"/>
      <c r="B431" s="24"/>
      <c r="C431" s="24"/>
      <c r="D431" s="24"/>
      <c r="E431" s="24"/>
      <c r="F431" s="24"/>
      <c r="G431" s="24"/>
      <c r="H431" s="24" t="s">
        <v>490</v>
      </c>
      <c r="I431" s="25">
        <v>45796</v>
      </c>
      <c r="J431" s="24" t="s">
        <v>543</v>
      </c>
      <c r="K431" s="24" t="s">
        <v>613</v>
      </c>
      <c r="L431" s="24" t="s">
        <v>748</v>
      </c>
      <c r="M431" s="24" t="s">
        <v>778</v>
      </c>
      <c r="N431" s="26"/>
      <c r="O431" s="24" t="s">
        <v>39</v>
      </c>
      <c r="P431" s="28">
        <v>-43.65</v>
      </c>
      <c r="Q431" s="28">
        <f>ROUND(Q430+P431,5)</f>
        <v>-467.29</v>
      </c>
    </row>
    <row r="432" spans="1:17" x14ac:dyDescent="0.25">
      <c r="A432" s="29"/>
      <c r="B432" s="29"/>
      <c r="C432" s="29" t="s">
        <v>475</v>
      </c>
      <c r="D432" s="29"/>
      <c r="E432" s="29"/>
      <c r="F432" s="29"/>
      <c r="G432" s="29"/>
      <c r="H432" s="29"/>
      <c r="I432" s="30"/>
      <c r="J432" s="29"/>
      <c r="K432" s="29"/>
      <c r="L432" s="29"/>
      <c r="M432" s="29"/>
      <c r="N432" s="29"/>
      <c r="O432" s="29"/>
      <c r="P432" s="2">
        <f>ROUND(SUM(P429:P431),5)</f>
        <v>-467.29</v>
      </c>
      <c r="Q432" s="2">
        <f>Q431</f>
        <v>-467.29</v>
      </c>
    </row>
    <row r="433" spans="1:17" x14ac:dyDescent="0.25">
      <c r="A433" s="1"/>
      <c r="B433" s="1"/>
      <c r="C433" s="1" t="s">
        <v>269</v>
      </c>
      <c r="D433" s="1"/>
      <c r="E433" s="1"/>
      <c r="F433" s="1"/>
      <c r="G433" s="1"/>
      <c r="H433" s="1"/>
      <c r="I433" s="22"/>
      <c r="J433" s="1"/>
      <c r="K433" s="1"/>
      <c r="L433" s="1"/>
      <c r="M433" s="1"/>
      <c r="N433" s="1"/>
      <c r="O433" s="1"/>
      <c r="P433" s="23"/>
      <c r="Q433" s="23"/>
    </row>
    <row r="434" spans="1:17" x14ac:dyDescent="0.25">
      <c r="A434" s="1"/>
      <c r="B434" s="1"/>
      <c r="C434" s="1"/>
      <c r="D434" s="1" t="s">
        <v>272</v>
      </c>
      <c r="E434" s="1"/>
      <c r="F434" s="1"/>
      <c r="G434" s="1"/>
      <c r="H434" s="1"/>
      <c r="I434" s="22"/>
      <c r="J434" s="1"/>
      <c r="K434" s="1"/>
      <c r="L434" s="1"/>
      <c r="M434" s="1"/>
      <c r="N434" s="1"/>
      <c r="O434" s="1"/>
      <c r="P434" s="23"/>
      <c r="Q434" s="23"/>
    </row>
    <row r="435" spans="1:17" x14ac:dyDescent="0.25">
      <c r="A435" s="24"/>
      <c r="B435" s="24"/>
      <c r="C435" s="24"/>
      <c r="D435" s="24"/>
      <c r="E435" s="24"/>
      <c r="F435" s="24"/>
      <c r="G435" s="24"/>
      <c r="H435" s="24" t="s">
        <v>487</v>
      </c>
      <c r="I435" s="25">
        <v>45789</v>
      </c>
      <c r="J435" s="24"/>
      <c r="K435" s="24" t="s">
        <v>569</v>
      </c>
      <c r="L435" s="24" t="s">
        <v>749</v>
      </c>
      <c r="M435" s="24" t="s">
        <v>778</v>
      </c>
      <c r="N435" s="26"/>
      <c r="O435" s="24" t="s">
        <v>42</v>
      </c>
      <c r="P435" s="27">
        <v>-236.72</v>
      </c>
      <c r="Q435" s="27">
        <f>ROUND(Q434+P435,5)</f>
        <v>-236.72</v>
      </c>
    </row>
    <row r="436" spans="1:17" ht="15.75" thickBot="1" x14ac:dyDescent="0.3">
      <c r="A436" s="24"/>
      <c r="B436" s="24"/>
      <c r="C436" s="24"/>
      <c r="D436" s="24"/>
      <c r="E436" s="24"/>
      <c r="F436" s="24"/>
      <c r="G436" s="24"/>
      <c r="H436" s="24" t="s">
        <v>487</v>
      </c>
      <c r="I436" s="25">
        <v>45791</v>
      </c>
      <c r="J436" s="24" t="s">
        <v>514</v>
      </c>
      <c r="K436" s="24" t="s">
        <v>577</v>
      </c>
      <c r="L436" s="24" t="s">
        <v>750</v>
      </c>
      <c r="M436" s="24" t="s">
        <v>778</v>
      </c>
      <c r="N436" s="26"/>
      <c r="O436" s="24" t="s">
        <v>42</v>
      </c>
      <c r="P436" s="28">
        <v>-319</v>
      </c>
      <c r="Q436" s="28">
        <f>ROUND(Q435+P436,5)</f>
        <v>-555.72</v>
      </c>
    </row>
    <row r="437" spans="1:17" x14ac:dyDescent="0.25">
      <c r="A437" s="29"/>
      <c r="B437" s="29"/>
      <c r="C437" s="29"/>
      <c r="D437" s="29" t="s">
        <v>476</v>
      </c>
      <c r="E437" s="29"/>
      <c r="F437" s="29"/>
      <c r="G437" s="29"/>
      <c r="H437" s="29"/>
      <c r="I437" s="30"/>
      <c r="J437" s="29"/>
      <c r="K437" s="29"/>
      <c r="L437" s="29"/>
      <c r="M437" s="29"/>
      <c r="N437" s="29"/>
      <c r="O437" s="29"/>
      <c r="P437" s="2">
        <f>ROUND(SUM(P434:P436),5)</f>
        <v>-555.72</v>
      </c>
      <c r="Q437" s="2">
        <f>Q436</f>
        <v>-555.72</v>
      </c>
    </row>
    <row r="438" spans="1:17" x14ac:dyDescent="0.25">
      <c r="A438" s="1"/>
      <c r="B438" s="1"/>
      <c r="C438" s="1"/>
      <c r="D438" s="1" t="s">
        <v>273</v>
      </c>
      <c r="E438" s="1"/>
      <c r="F438" s="1"/>
      <c r="G438" s="1"/>
      <c r="H438" s="1"/>
      <c r="I438" s="22"/>
      <c r="J438" s="1"/>
      <c r="K438" s="1"/>
      <c r="L438" s="1"/>
      <c r="M438" s="1"/>
      <c r="N438" s="1"/>
      <c r="O438" s="1"/>
      <c r="P438" s="23"/>
      <c r="Q438" s="23"/>
    </row>
    <row r="439" spans="1:17" ht="15.75" thickBot="1" x14ac:dyDescent="0.3">
      <c r="A439" s="21"/>
      <c r="B439" s="21"/>
      <c r="C439" s="21"/>
      <c r="D439" s="21"/>
      <c r="E439" s="21"/>
      <c r="F439" s="21"/>
      <c r="G439" s="24"/>
      <c r="H439" s="24" t="s">
        <v>487</v>
      </c>
      <c r="I439" s="25">
        <v>45807</v>
      </c>
      <c r="J439" s="24" t="s">
        <v>516</v>
      </c>
      <c r="K439" s="24" t="s">
        <v>580</v>
      </c>
      <c r="L439" s="24" t="s">
        <v>751</v>
      </c>
      <c r="M439" s="24" t="s">
        <v>778</v>
      </c>
      <c r="N439" s="26"/>
      <c r="O439" s="24" t="s">
        <v>42</v>
      </c>
      <c r="P439" s="28">
        <v>-37.44</v>
      </c>
      <c r="Q439" s="28">
        <f>ROUND(Q438+P439,5)</f>
        <v>-37.44</v>
      </c>
    </row>
    <row r="440" spans="1:17" x14ac:dyDescent="0.25">
      <c r="A440" s="29"/>
      <c r="B440" s="29"/>
      <c r="C440" s="29"/>
      <c r="D440" s="29" t="s">
        <v>477</v>
      </c>
      <c r="E440" s="29"/>
      <c r="F440" s="29"/>
      <c r="G440" s="29"/>
      <c r="H440" s="29"/>
      <c r="I440" s="30"/>
      <c r="J440" s="29"/>
      <c r="K440" s="29"/>
      <c r="L440" s="29"/>
      <c r="M440" s="29"/>
      <c r="N440" s="29"/>
      <c r="O440" s="29"/>
      <c r="P440" s="2">
        <f>ROUND(SUM(P438:P439),5)</f>
        <v>-37.44</v>
      </c>
      <c r="Q440" s="2">
        <f>Q439</f>
        <v>-37.44</v>
      </c>
    </row>
    <row r="441" spans="1:17" x14ac:dyDescent="0.25">
      <c r="A441" s="1"/>
      <c r="B441" s="1"/>
      <c r="C441" s="1"/>
      <c r="D441" s="1" t="s">
        <v>276</v>
      </c>
      <c r="E441" s="1"/>
      <c r="F441" s="1"/>
      <c r="G441" s="1"/>
      <c r="H441" s="1"/>
      <c r="I441" s="22"/>
      <c r="J441" s="1"/>
      <c r="K441" s="1"/>
      <c r="L441" s="1"/>
      <c r="M441" s="1"/>
      <c r="N441" s="1"/>
      <c r="O441" s="1"/>
      <c r="P441" s="23"/>
      <c r="Q441" s="23"/>
    </row>
    <row r="442" spans="1:17" x14ac:dyDescent="0.25">
      <c r="A442" s="24"/>
      <c r="B442" s="24"/>
      <c r="C442" s="24"/>
      <c r="D442" s="24"/>
      <c r="E442" s="24"/>
      <c r="F442" s="24"/>
      <c r="G442" s="24"/>
      <c r="H442" s="24" t="s">
        <v>490</v>
      </c>
      <c r="I442" s="25">
        <v>45807</v>
      </c>
      <c r="J442" s="24" t="s">
        <v>544</v>
      </c>
      <c r="K442" s="24" t="s">
        <v>614</v>
      </c>
      <c r="L442" s="24" t="s">
        <v>752</v>
      </c>
      <c r="M442" s="24" t="s">
        <v>778</v>
      </c>
      <c r="N442" s="26"/>
      <c r="O442" s="24" t="s">
        <v>39</v>
      </c>
      <c r="P442" s="27">
        <v>-638</v>
      </c>
      <c r="Q442" s="27">
        <f>ROUND(Q441+P442,5)</f>
        <v>-638</v>
      </c>
    </row>
    <row r="443" spans="1:17" x14ac:dyDescent="0.25">
      <c r="A443" s="24"/>
      <c r="B443" s="24"/>
      <c r="C443" s="24"/>
      <c r="D443" s="24"/>
      <c r="E443" s="24"/>
      <c r="F443" s="24"/>
      <c r="G443" s="24"/>
      <c r="H443" s="24" t="s">
        <v>490</v>
      </c>
      <c r="I443" s="25">
        <v>45807</v>
      </c>
      <c r="J443" s="24" t="s">
        <v>544</v>
      </c>
      <c r="K443" s="24" t="s">
        <v>614</v>
      </c>
      <c r="L443" s="24" t="s">
        <v>753</v>
      </c>
      <c r="M443" s="24" t="s">
        <v>778</v>
      </c>
      <c r="N443" s="26"/>
      <c r="O443" s="24" t="s">
        <v>39</v>
      </c>
      <c r="P443" s="27">
        <v>-77</v>
      </c>
      <c r="Q443" s="27">
        <f>ROUND(Q442+P443,5)</f>
        <v>-715</v>
      </c>
    </row>
    <row r="444" spans="1:17" ht="15.75" thickBot="1" x14ac:dyDescent="0.3">
      <c r="A444" s="24"/>
      <c r="B444" s="24"/>
      <c r="C444" s="24"/>
      <c r="D444" s="24"/>
      <c r="E444" s="24"/>
      <c r="F444" s="24"/>
      <c r="G444" s="24"/>
      <c r="H444" s="24" t="s">
        <v>490</v>
      </c>
      <c r="I444" s="25">
        <v>45807</v>
      </c>
      <c r="J444" s="24" t="s">
        <v>544</v>
      </c>
      <c r="K444" s="24" t="s">
        <v>614</v>
      </c>
      <c r="L444" s="24" t="s">
        <v>754</v>
      </c>
      <c r="M444" s="24" t="s">
        <v>778</v>
      </c>
      <c r="N444" s="26"/>
      <c r="O444" s="24" t="s">
        <v>39</v>
      </c>
      <c r="P444" s="28">
        <v>-1.5</v>
      </c>
      <c r="Q444" s="28">
        <f>ROUND(Q443+P444,5)</f>
        <v>-716.5</v>
      </c>
    </row>
    <row r="445" spans="1:17" x14ac:dyDescent="0.25">
      <c r="A445" s="29"/>
      <c r="B445" s="29"/>
      <c r="C445" s="29"/>
      <c r="D445" s="29" t="s">
        <v>478</v>
      </c>
      <c r="E445" s="29"/>
      <c r="F445" s="29"/>
      <c r="G445" s="29"/>
      <c r="H445" s="29"/>
      <c r="I445" s="30"/>
      <c r="J445" s="29"/>
      <c r="K445" s="29"/>
      <c r="L445" s="29"/>
      <c r="M445" s="29"/>
      <c r="N445" s="29"/>
      <c r="O445" s="29"/>
      <c r="P445" s="2">
        <f>ROUND(SUM(P441:P444),5)</f>
        <v>-716.5</v>
      </c>
      <c r="Q445" s="2">
        <f>Q444</f>
        <v>-716.5</v>
      </c>
    </row>
    <row r="446" spans="1:17" x14ac:dyDescent="0.25">
      <c r="A446" s="1"/>
      <c r="B446" s="1"/>
      <c r="C446" s="1"/>
      <c r="D446" s="1" t="s">
        <v>277</v>
      </c>
      <c r="E446" s="1"/>
      <c r="F446" s="1"/>
      <c r="G446" s="1"/>
      <c r="H446" s="1"/>
      <c r="I446" s="22"/>
      <c r="J446" s="1"/>
      <c r="K446" s="1"/>
      <c r="L446" s="1"/>
      <c r="M446" s="1"/>
      <c r="N446" s="1"/>
      <c r="O446" s="1"/>
      <c r="P446" s="23"/>
      <c r="Q446" s="23"/>
    </row>
    <row r="447" spans="1:17" ht="15.75" thickBot="1" x14ac:dyDescent="0.3">
      <c r="A447" s="21"/>
      <c r="B447" s="21"/>
      <c r="C447" s="21"/>
      <c r="D447" s="21"/>
      <c r="E447" s="21"/>
      <c r="F447" s="21"/>
      <c r="G447" s="24"/>
      <c r="H447" s="24" t="s">
        <v>487</v>
      </c>
      <c r="I447" s="25">
        <v>45785</v>
      </c>
      <c r="J447" s="24" t="s">
        <v>513</v>
      </c>
      <c r="K447" s="24" t="s">
        <v>576</v>
      </c>
      <c r="L447" s="24" t="s">
        <v>755</v>
      </c>
      <c r="M447" s="24" t="s">
        <v>778</v>
      </c>
      <c r="N447" s="26"/>
      <c r="O447" s="24" t="s">
        <v>42</v>
      </c>
      <c r="P447" s="27">
        <v>-712.94</v>
      </c>
      <c r="Q447" s="27">
        <f>ROUND(Q446+P447,5)</f>
        <v>-712.94</v>
      </c>
    </row>
    <row r="448" spans="1:17" ht="15.75" thickBot="1" x14ac:dyDescent="0.3">
      <c r="A448" s="29"/>
      <c r="B448" s="29"/>
      <c r="C448" s="29"/>
      <c r="D448" s="29" t="s">
        <v>479</v>
      </c>
      <c r="E448" s="29"/>
      <c r="F448" s="29"/>
      <c r="G448" s="29"/>
      <c r="H448" s="29"/>
      <c r="I448" s="30"/>
      <c r="J448" s="29"/>
      <c r="K448" s="29"/>
      <c r="L448" s="29"/>
      <c r="M448" s="29"/>
      <c r="N448" s="29"/>
      <c r="O448" s="29"/>
      <c r="P448" s="3">
        <f>ROUND(SUM(P446:P447),5)</f>
        <v>-712.94</v>
      </c>
      <c r="Q448" s="3">
        <f>Q447</f>
        <v>-712.94</v>
      </c>
    </row>
    <row r="449" spans="1:17" x14ac:dyDescent="0.25">
      <c r="A449" s="29"/>
      <c r="B449" s="29"/>
      <c r="C449" s="29" t="s">
        <v>280</v>
      </c>
      <c r="D449" s="29"/>
      <c r="E449" s="29"/>
      <c r="F449" s="29"/>
      <c r="G449" s="29"/>
      <c r="H449" s="29"/>
      <c r="I449" s="30"/>
      <c r="J449" s="29"/>
      <c r="K449" s="29"/>
      <c r="L449" s="29"/>
      <c r="M449" s="29"/>
      <c r="N449" s="29"/>
      <c r="O449" s="29"/>
      <c r="P449" s="2">
        <f>ROUND(P437+P440+P445+P448,5)</f>
        <v>-2022.6</v>
      </c>
      <c r="Q449" s="2">
        <f>ROUND(Q437+Q440+Q445+Q448,5)</f>
        <v>-2022.6</v>
      </c>
    </row>
    <row r="450" spans="1:17" x14ac:dyDescent="0.25">
      <c r="A450" s="1"/>
      <c r="B450" s="1"/>
      <c r="C450" s="1" t="s">
        <v>281</v>
      </c>
      <c r="D450" s="1"/>
      <c r="E450" s="1"/>
      <c r="F450" s="1"/>
      <c r="G450" s="1"/>
      <c r="H450" s="1"/>
      <c r="I450" s="22"/>
      <c r="J450" s="1"/>
      <c r="K450" s="1"/>
      <c r="L450" s="1"/>
      <c r="M450" s="1"/>
      <c r="N450" s="1"/>
      <c r="O450" s="1"/>
      <c r="P450" s="23"/>
      <c r="Q450" s="23"/>
    </row>
    <row r="451" spans="1:17" x14ac:dyDescent="0.25">
      <c r="A451" s="1"/>
      <c r="B451" s="1"/>
      <c r="C451" s="1"/>
      <c r="D451" s="1" t="s">
        <v>282</v>
      </c>
      <c r="E451" s="1"/>
      <c r="F451" s="1"/>
      <c r="G451" s="1"/>
      <c r="H451" s="1"/>
      <c r="I451" s="22"/>
      <c r="J451" s="1"/>
      <c r="K451" s="1"/>
      <c r="L451" s="1"/>
      <c r="M451" s="1"/>
      <c r="N451" s="1"/>
      <c r="O451" s="1"/>
      <c r="P451" s="23"/>
      <c r="Q451" s="23"/>
    </row>
    <row r="452" spans="1:17" x14ac:dyDescent="0.25">
      <c r="A452" s="24"/>
      <c r="B452" s="24"/>
      <c r="C452" s="24"/>
      <c r="D452" s="24"/>
      <c r="E452" s="24"/>
      <c r="F452" s="24"/>
      <c r="G452" s="24"/>
      <c r="H452" s="24" t="s">
        <v>487</v>
      </c>
      <c r="I452" s="25">
        <v>45778</v>
      </c>
      <c r="J452" s="24"/>
      <c r="K452" s="24" t="s">
        <v>615</v>
      </c>
      <c r="L452" s="24" t="s">
        <v>756</v>
      </c>
      <c r="M452" s="24" t="s">
        <v>778</v>
      </c>
      <c r="N452" s="26"/>
      <c r="O452" s="24" t="s">
        <v>42</v>
      </c>
      <c r="P452" s="27">
        <v>-115.53</v>
      </c>
      <c r="Q452" s="27">
        <f>ROUND(Q451+P452,5)</f>
        <v>-115.53</v>
      </c>
    </row>
    <row r="453" spans="1:17" x14ac:dyDescent="0.25">
      <c r="A453" s="24"/>
      <c r="B453" s="24"/>
      <c r="C453" s="24"/>
      <c r="D453" s="24"/>
      <c r="E453" s="24"/>
      <c r="F453" s="24"/>
      <c r="G453" s="24"/>
      <c r="H453" s="24" t="s">
        <v>487</v>
      </c>
      <c r="I453" s="25">
        <v>45789</v>
      </c>
      <c r="J453" s="24"/>
      <c r="K453" s="24" t="s">
        <v>567</v>
      </c>
      <c r="L453" s="24" t="s">
        <v>757</v>
      </c>
      <c r="M453" s="24" t="s">
        <v>778</v>
      </c>
      <c r="N453" s="26"/>
      <c r="O453" s="24" t="s">
        <v>42</v>
      </c>
      <c r="P453" s="27">
        <v>-15.85</v>
      </c>
      <c r="Q453" s="27">
        <f>ROUND(Q452+P453,5)</f>
        <v>-131.38</v>
      </c>
    </row>
    <row r="454" spans="1:17" ht="15.75" thickBot="1" x14ac:dyDescent="0.3">
      <c r="A454" s="24"/>
      <c r="B454" s="24"/>
      <c r="C454" s="24"/>
      <c r="D454" s="24"/>
      <c r="E454" s="24"/>
      <c r="F454" s="24"/>
      <c r="G454" s="24"/>
      <c r="H454" s="24" t="s">
        <v>491</v>
      </c>
      <c r="I454" s="25">
        <v>45806</v>
      </c>
      <c r="J454" s="24" t="s">
        <v>545</v>
      </c>
      <c r="K454" s="24" t="s">
        <v>616</v>
      </c>
      <c r="L454" s="24" t="s">
        <v>758</v>
      </c>
      <c r="M454" s="24" t="s">
        <v>778</v>
      </c>
      <c r="N454" s="26"/>
      <c r="O454" s="24" t="s">
        <v>42</v>
      </c>
      <c r="P454" s="28">
        <v>120.17</v>
      </c>
      <c r="Q454" s="28">
        <f>ROUND(Q453+P454,5)</f>
        <v>-11.21</v>
      </c>
    </row>
    <row r="455" spans="1:17" x14ac:dyDescent="0.25">
      <c r="A455" s="29"/>
      <c r="B455" s="29"/>
      <c r="C455" s="29"/>
      <c r="D455" s="29" t="s">
        <v>480</v>
      </c>
      <c r="E455" s="29"/>
      <c r="F455" s="29"/>
      <c r="G455" s="29"/>
      <c r="H455" s="29"/>
      <c r="I455" s="30"/>
      <c r="J455" s="29"/>
      <c r="K455" s="29"/>
      <c r="L455" s="29"/>
      <c r="M455" s="29"/>
      <c r="N455" s="29"/>
      <c r="O455" s="29"/>
      <c r="P455" s="2">
        <f>ROUND(SUM(P451:P454),5)</f>
        <v>-11.21</v>
      </c>
      <c r="Q455" s="2">
        <f>Q454</f>
        <v>-11.21</v>
      </c>
    </row>
    <row r="456" spans="1:17" x14ac:dyDescent="0.25">
      <c r="A456" s="1"/>
      <c r="B456" s="1"/>
      <c r="C456" s="1"/>
      <c r="D456" s="1" t="s">
        <v>303</v>
      </c>
      <c r="E456" s="1"/>
      <c r="F456" s="1"/>
      <c r="G456" s="1"/>
      <c r="H456" s="1"/>
      <c r="I456" s="22"/>
      <c r="J456" s="1"/>
      <c r="K456" s="1"/>
      <c r="L456" s="1"/>
      <c r="M456" s="1"/>
      <c r="N456" s="1"/>
      <c r="O456" s="1"/>
      <c r="P456" s="23"/>
      <c r="Q456" s="23"/>
    </row>
    <row r="457" spans="1:17" ht="15.75" thickBot="1" x14ac:dyDescent="0.3">
      <c r="A457" s="21"/>
      <c r="B457" s="21"/>
      <c r="C457" s="21"/>
      <c r="D457" s="21"/>
      <c r="E457" s="21"/>
      <c r="F457" s="21"/>
      <c r="G457" s="24"/>
      <c r="H457" s="24" t="s">
        <v>489</v>
      </c>
      <c r="I457" s="25">
        <v>45778</v>
      </c>
      <c r="J457" s="24" t="s">
        <v>546</v>
      </c>
      <c r="K457" s="24" t="s">
        <v>617</v>
      </c>
      <c r="L457" s="24" t="s">
        <v>759</v>
      </c>
      <c r="M457" s="24" t="s">
        <v>778</v>
      </c>
      <c r="N457" s="26"/>
      <c r="O457" s="24" t="s">
        <v>11</v>
      </c>
      <c r="P457" s="28">
        <v>1755.33</v>
      </c>
      <c r="Q457" s="28">
        <f>ROUND(Q456+P457,5)</f>
        <v>1755.33</v>
      </c>
    </row>
    <row r="458" spans="1:17" x14ac:dyDescent="0.25">
      <c r="A458" s="29"/>
      <c r="B458" s="29"/>
      <c r="C458" s="29"/>
      <c r="D458" s="29" t="s">
        <v>481</v>
      </c>
      <c r="E458" s="29"/>
      <c r="F458" s="29"/>
      <c r="G458" s="29"/>
      <c r="H458" s="29"/>
      <c r="I458" s="30"/>
      <c r="J458" s="29"/>
      <c r="K458" s="29"/>
      <c r="L458" s="29"/>
      <c r="M458" s="29"/>
      <c r="N458" s="29"/>
      <c r="O458" s="29"/>
      <c r="P458" s="2">
        <f>ROUND(SUM(P456:P457),5)</f>
        <v>1755.33</v>
      </c>
      <c r="Q458" s="2">
        <f>Q457</f>
        <v>1755.33</v>
      </c>
    </row>
    <row r="459" spans="1:17" x14ac:dyDescent="0.25">
      <c r="A459" s="1"/>
      <c r="B459" s="1"/>
      <c r="C459" s="1"/>
      <c r="D459" s="1" t="s">
        <v>305</v>
      </c>
      <c r="E459" s="1"/>
      <c r="F459" s="1"/>
      <c r="G459" s="1"/>
      <c r="H459" s="1"/>
      <c r="I459" s="22"/>
      <c r="J459" s="1"/>
      <c r="K459" s="1"/>
      <c r="L459" s="1"/>
      <c r="M459" s="1"/>
      <c r="N459" s="1"/>
      <c r="O459" s="1"/>
      <c r="P459" s="23"/>
      <c r="Q459" s="23"/>
    </row>
    <row r="460" spans="1:17" x14ac:dyDescent="0.25">
      <c r="A460" s="24"/>
      <c r="B460" s="24"/>
      <c r="C460" s="24"/>
      <c r="D460" s="24"/>
      <c r="E460" s="24"/>
      <c r="F460" s="24"/>
      <c r="G460" s="24"/>
      <c r="H460" s="24" t="s">
        <v>487</v>
      </c>
      <c r="I460" s="25">
        <v>45779</v>
      </c>
      <c r="J460" s="24" t="s">
        <v>493</v>
      </c>
      <c r="K460" s="24" t="s">
        <v>551</v>
      </c>
      <c r="L460" s="24" t="s">
        <v>760</v>
      </c>
      <c r="M460" s="24" t="s">
        <v>778</v>
      </c>
      <c r="N460" s="26"/>
      <c r="O460" s="24" t="s">
        <v>42</v>
      </c>
      <c r="P460" s="27">
        <v>-40.98</v>
      </c>
      <c r="Q460" s="27">
        <f>ROUND(Q459+P460,5)</f>
        <v>-40.98</v>
      </c>
    </row>
    <row r="461" spans="1:17" x14ac:dyDescent="0.25">
      <c r="A461" s="24"/>
      <c r="B461" s="24"/>
      <c r="C461" s="24"/>
      <c r="D461" s="24"/>
      <c r="E461" s="24"/>
      <c r="F461" s="24"/>
      <c r="G461" s="24"/>
      <c r="H461" s="24" t="s">
        <v>487</v>
      </c>
      <c r="I461" s="25">
        <v>45789</v>
      </c>
      <c r="J461" s="24"/>
      <c r="K461" s="24" t="s">
        <v>551</v>
      </c>
      <c r="L461" s="24" t="s">
        <v>761</v>
      </c>
      <c r="M461" s="24" t="s">
        <v>778</v>
      </c>
      <c r="N461" s="26"/>
      <c r="O461" s="24" t="s">
        <v>42</v>
      </c>
      <c r="P461" s="27">
        <v>-20.99</v>
      </c>
      <c r="Q461" s="27">
        <f>ROUND(Q460+P461,5)</f>
        <v>-61.97</v>
      </c>
    </row>
    <row r="462" spans="1:17" ht="15.75" thickBot="1" x14ac:dyDescent="0.3">
      <c r="A462" s="24"/>
      <c r="B462" s="24"/>
      <c r="C462" s="24"/>
      <c r="D462" s="24"/>
      <c r="E462" s="24"/>
      <c r="F462" s="24"/>
      <c r="G462" s="24"/>
      <c r="H462" s="24" t="s">
        <v>487</v>
      </c>
      <c r="I462" s="25">
        <v>45789</v>
      </c>
      <c r="J462" s="24"/>
      <c r="K462" s="24" t="s">
        <v>551</v>
      </c>
      <c r="L462" s="24" t="s">
        <v>762</v>
      </c>
      <c r="M462" s="24" t="s">
        <v>778</v>
      </c>
      <c r="N462" s="26"/>
      <c r="O462" s="24" t="s">
        <v>42</v>
      </c>
      <c r="P462" s="27">
        <v>-19.989999999999998</v>
      </c>
      <c r="Q462" s="27">
        <f>ROUND(Q461+P462,5)</f>
        <v>-81.96</v>
      </c>
    </row>
    <row r="463" spans="1:17" ht="15.75" thickBot="1" x14ac:dyDescent="0.3">
      <c r="A463" s="29"/>
      <c r="B463" s="29"/>
      <c r="C463" s="29"/>
      <c r="D463" s="29" t="s">
        <v>482</v>
      </c>
      <c r="E463" s="29"/>
      <c r="F463" s="29"/>
      <c r="G463" s="29"/>
      <c r="H463" s="29"/>
      <c r="I463" s="30"/>
      <c r="J463" s="29"/>
      <c r="K463" s="29"/>
      <c r="L463" s="29"/>
      <c r="M463" s="29"/>
      <c r="N463" s="29"/>
      <c r="O463" s="29"/>
      <c r="P463" s="5">
        <f>ROUND(SUM(P459:P462),5)</f>
        <v>-81.96</v>
      </c>
      <c r="Q463" s="5">
        <f>Q462</f>
        <v>-81.96</v>
      </c>
    </row>
    <row r="464" spans="1:17" ht="15.75" thickBot="1" x14ac:dyDescent="0.3">
      <c r="A464" s="29"/>
      <c r="B464" s="29"/>
      <c r="C464" s="29" t="s">
        <v>308</v>
      </c>
      <c r="D464" s="29"/>
      <c r="E464" s="29"/>
      <c r="F464" s="29"/>
      <c r="G464" s="29"/>
      <c r="H464" s="29"/>
      <c r="I464" s="30"/>
      <c r="J464" s="29"/>
      <c r="K464" s="29"/>
      <c r="L464" s="29"/>
      <c r="M464" s="29"/>
      <c r="N464" s="29"/>
      <c r="O464" s="29"/>
      <c r="P464" s="3">
        <f>ROUND(P455+P458+P463,5)</f>
        <v>1662.16</v>
      </c>
      <c r="Q464" s="3">
        <f>ROUND(Q455+Q458+Q463,5)</f>
        <v>1662.16</v>
      </c>
    </row>
    <row r="465" spans="1:17" x14ac:dyDescent="0.25">
      <c r="A465" s="29"/>
      <c r="B465" s="29" t="s">
        <v>310</v>
      </c>
      <c r="C465" s="29"/>
      <c r="D465" s="29"/>
      <c r="E465" s="29"/>
      <c r="F465" s="29"/>
      <c r="G465" s="29"/>
      <c r="H465" s="29"/>
      <c r="I465" s="30"/>
      <c r="J465" s="29"/>
      <c r="K465" s="29"/>
      <c r="L465" s="29"/>
      <c r="M465" s="29"/>
      <c r="N465" s="29"/>
      <c r="O465" s="29"/>
      <c r="P465" s="2">
        <f>ROUND(P428+P432+P449+P464,5)</f>
        <v>-942.71</v>
      </c>
      <c r="Q465" s="2">
        <f>ROUND(Q428+Q432+Q449+Q464,5)</f>
        <v>-942.71</v>
      </c>
    </row>
    <row r="466" spans="1:17" x14ac:dyDescent="0.25">
      <c r="A466" s="1"/>
      <c r="B466" s="1" t="s">
        <v>311</v>
      </c>
      <c r="C466" s="1"/>
      <c r="D466" s="1"/>
      <c r="E466" s="1"/>
      <c r="F466" s="1"/>
      <c r="G466" s="1"/>
      <c r="H466" s="1"/>
      <c r="I466" s="22"/>
      <c r="J466" s="1"/>
      <c r="K466" s="1"/>
      <c r="L466" s="1"/>
      <c r="M466" s="1"/>
      <c r="N466" s="1"/>
      <c r="O466" s="1"/>
      <c r="P466" s="23"/>
      <c r="Q466" s="23"/>
    </row>
    <row r="467" spans="1:17" x14ac:dyDescent="0.25">
      <c r="A467" s="1"/>
      <c r="B467" s="1"/>
      <c r="C467" s="1" t="s">
        <v>313</v>
      </c>
      <c r="D467" s="1"/>
      <c r="E467" s="1"/>
      <c r="F467" s="1"/>
      <c r="G467" s="1"/>
      <c r="H467" s="1"/>
      <c r="I467" s="22"/>
      <c r="J467" s="1"/>
      <c r="K467" s="1"/>
      <c r="L467" s="1"/>
      <c r="M467" s="1"/>
      <c r="N467" s="1"/>
      <c r="O467" s="1"/>
      <c r="P467" s="23"/>
      <c r="Q467" s="23"/>
    </row>
    <row r="468" spans="1:17" x14ac:dyDescent="0.25">
      <c r="A468" s="24"/>
      <c r="B468" s="24"/>
      <c r="C468" s="24"/>
      <c r="D468" s="24"/>
      <c r="E468" s="24"/>
      <c r="F468" s="24"/>
      <c r="G468" s="24"/>
      <c r="H468" s="24" t="s">
        <v>487</v>
      </c>
      <c r="I468" s="25">
        <v>45779</v>
      </c>
      <c r="J468" s="24" t="s">
        <v>493</v>
      </c>
      <c r="K468" s="24" t="s">
        <v>551</v>
      </c>
      <c r="L468" s="24" t="s">
        <v>763</v>
      </c>
      <c r="M468" s="24" t="s">
        <v>778</v>
      </c>
      <c r="N468" s="26"/>
      <c r="O468" s="24" t="s">
        <v>42</v>
      </c>
      <c r="P468" s="27">
        <v>-59.99</v>
      </c>
      <c r="Q468" s="27">
        <f>ROUND(Q467+P468,5)</f>
        <v>-59.99</v>
      </c>
    </row>
    <row r="469" spans="1:17" ht="15.75" thickBot="1" x14ac:dyDescent="0.3">
      <c r="A469" s="24"/>
      <c r="B469" s="24"/>
      <c r="C469" s="24"/>
      <c r="D469" s="24"/>
      <c r="E469" s="24"/>
      <c r="F469" s="24"/>
      <c r="G469" s="24"/>
      <c r="H469" s="24" t="s">
        <v>487</v>
      </c>
      <c r="I469" s="25">
        <v>45789</v>
      </c>
      <c r="J469" s="24"/>
      <c r="K469" s="24" t="s">
        <v>551</v>
      </c>
      <c r="L469" s="24" t="s">
        <v>763</v>
      </c>
      <c r="M469" s="24" t="s">
        <v>778</v>
      </c>
      <c r="N469" s="26"/>
      <c r="O469" s="24" t="s">
        <v>42</v>
      </c>
      <c r="P469" s="27">
        <v>-59.99</v>
      </c>
      <c r="Q469" s="27">
        <f>ROUND(Q468+P469,5)</f>
        <v>-119.98</v>
      </c>
    </row>
    <row r="470" spans="1:17" ht="15.75" thickBot="1" x14ac:dyDescent="0.3">
      <c r="A470" s="29"/>
      <c r="B470" s="29"/>
      <c r="C470" s="29" t="s">
        <v>483</v>
      </c>
      <c r="D470" s="29"/>
      <c r="E470" s="29"/>
      <c r="F470" s="29"/>
      <c r="G470" s="29"/>
      <c r="H470" s="29"/>
      <c r="I470" s="30"/>
      <c r="J470" s="29"/>
      <c r="K470" s="29"/>
      <c r="L470" s="29"/>
      <c r="M470" s="29"/>
      <c r="N470" s="29"/>
      <c r="O470" s="29"/>
      <c r="P470" s="3">
        <f>ROUND(SUM(P467:P469),5)</f>
        <v>-119.98</v>
      </c>
      <c r="Q470" s="3">
        <f>Q469</f>
        <v>-119.98</v>
      </c>
    </row>
    <row r="471" spans="1:17" x14ac:dyDescent="0.25">
      <c r="A471" s="29"/>
      <c r="B471" s="29" t="s">
        <v>315</v>
      </c>
      <c r="C471" s="29"/>
      <c r="D471" s="29"/>
      <c r="E471" s="29"/>
      <c r="F471" s="29"/>
      <c r="G471" s="29"/>
      <c r="H471" s="29"/>
      <c r="I471" s="30"/>
      <c r="J471" s="29"/>
      <c r="K471" s="29"/>
      <c r="L471" s="29"/>
      <c r="M471" s="29"/>
      <c r="N471" s="29"/>
      <c r="O471" s="29"/>
      <c r="P471" s="2">
        <f>P470</f>
        <v>-119.98</v>
      </c>
      <c r="Q471" s="2">
        <f>Q470</f>
        <v>-119.98</v>
      </c>
    </row>
    <row r="472" spans="1:17" x14ac:dyDescent="0.25">
      <c r="A472" s="1"/>
      <c r="B472" s="1" t="s">
        <v>316</v>
      </c>
      <c r="C472" s="1"/>
      <c r="D472" s="1"/>
      <c r="E472" s="1"/>
      <c r="F472" s="1"/>
      <c r="G472" s="1"/>
      <c r="H472" s="1"/>
      <c r="I472" s="22"/>
      <c r="J472" s="1"/>
      <c r="K472" s="1"/>
      <c r="L472" s="1"/>
      <c r="M472" s="1"/>
      <c r="N472" s="1"/>
      <c r="O472" s="1"/>
      <c r="P472" s="23"/>
      <c r="Q472" s="23"/>
    </row>
    <row r="473" spans="1:17" x14ac:dyDescent="0.25">
      <c r="A473" s="1"/>
      <c r="B473" s="1"/>
      <c r="C473" s="1" t="s">
        <v>318</v>
      </c>
      <c r="D473" s="1"/>
      <c r="E473" s="1"/>
      <c r="F473" s="1"/>
      <c r="G473" s="1"/>
      <c r="H473" s="1"/>
      <c r="I473" s="22"/>
      <c r="J473" s="1"/>
      <c r="K473" s="1"/>
      <c r="L473" s="1"/>
      <c r="M473" s="1"/>
      <c r="N473" s="1"/>
      <c r="O473" s="1"/>
      <c r="P473" s="23"/>
      <c r="Q473" s="23"/>
    </row>
    <row r="474" spans="1:17" x14ac:dyDescent="0.25">
      <c r="A474" s="24"/>
      <c r="B474" s="24"/>
      <c r="C474" s="24"/>
      <c r="D474" s="24"/>
      <c r="E474" s="24"/>
      <c r="F474" s="24"/>
      <c r="G474" s="24"/>
      <c r="H474" s="24" t="s">
        <v>487</v>
      </c>
      <c r="I474" s="25">
        <v>45784</v>
      </c>
      <c r="J474" s="24"/>
      <c r="K474" s="24" t="s">
        <v>618</v>
      </c>
      <c r="L474" s="24" t="s">
        <v>764</v>
      </c>
      <c r="M474" s="24" t="s">
        <v>778</v>
      </c>
      <c r="N474" s="26"/>
      <c r="O474" s="24" t="s">
        <v>42</v>
      </c>
      <c r="P474" s="27">
        <v>-40.479999999999997</v>
      </c>
      <c r="Q474" s="27">
        <f t="shared" ref="Q474:Q479" si="15">ROUND(Q473+P474,5)</f>
        <v>-40.479999999999997</v>
      </c>
    </row>
    <row r="475" spans="1:17" x14ac:dyDescent="0.25">
      <c r="A475" s="24"/>
      <c r="B475" s="24"/>
      <c r="C475" s="24"/>
      <c r="D475" s="24"/>
      <c r="E475" s="24"/>
      <c r="F475" s="24"/>
      <c r="G475" s="24"/>
      <c r="H475" s="24" t="s">
        <v>487</v>
      </c>
      <c r="I475" s="25">
        <v>45789</v>
      </c>
      <c r="J475" s="24"/>
      <c r="K475" s="24" t="s">
        <v>567</v>
      </c>
      <c r="L475" s="24" t="s">
        <v>765</v>
      </c>
      <c r="M475" s="24" t="s">
        <v>778</v>
      </c>
      <c r="N475" s="26"/>
      <c r="O475" s="24" t="s">
        <v>42</v>
      </c>
      <c r="P475" s="27">
        <v>-133.96</v>
      </c>
      <c r="Q475" s="27">
        <f t="shared" si="15"/>
        <v>-174.44</v>
      </c>
    </row>
    <row r="476" spans="1:17" x14ac:dyDescent="0.25">
      <c r="A476" s="24"/>
      <c r="B476" s="24"/>
      <c r="C476" s="24"/>
      <c r="D476" s="24"/>
      <c r="E476" s="24"/>
      <c r="F476" s="24"/>
      <c r="G476" s="24"/>
      <c r="H476" s="24" t="s">
        <v>487</v>
      </c>
      <c r="I476" s="25">
        <v>45789</v>
      </c>
      <c r="J476" s="24"/>
      <c r="K476" s="24" t="s">
        <v>574</v>
      </c>
      <c r="L476" s="24" t="s">
        <v>766</v>
      </c>
      <c r="M476" s="24" t="s">
        <v>778</v>
      </c>
      <c r="N476" s="26"/>
      <c r="O476" s="24" t="s">
        <v>42</v>
      </c>
      <c r="P476" s="27">
        <v>-339.27</v>
      </c>
      <c r="Q476" s="27">
        <f t="shared" si="15"/>
        <v>-513.71</v>
      </c>
    </row>
    <row r="477" spans="1:17" x14ac:dyDescent="0.25">
      <c r="A477" s="24"/>
      <c r="B477" s="24"/>
      <c r="C477" s="24"/>
      <c r="D477" s="24"/>
      <c r="E477" s="24"/>
      <c r="F477" s="24"/>
      <c r="G477" s="24"/>
      <c r="H477" s="24" t="s">
        <v>487</v>
      </c>
      <c r="I477" s="25">
        <v>45791</v>
      </c>
      <c r="J477" s="24" t="s">
        <v>547</v>
      </c>
      <c r="K477" s="24" t="s">
        <v>619</v>
      </c>
      <c r="L477" s="24" t="s">
        <v>767</v>
      </c>
      <c r="M477" s="24" t="s">
        <v>778</v>
      </c>
      <c r="N477" s="26"/>
      <c r="O477" s="24" t="s">
        <v>42</v>
      </c>
      <c r="P477" s="27">
        <v>-50</v>
      </c>
      <c r="Q477" s="27">
        <f t="shared" si="15"/>
        <v>-563.71</v>
      </c>
    </row>
    <row r="478" spans="1:17" x14ac:dyDescent="0.25">
      <c r="A478" s="24"/>
      <c r="B478" s="24"/>
      <c r="C478" s="24"/>
      <c r="D478" s="24"/>
      <c r="E478" s="24"/>
      <c r="F478" s="24"/>
      <c r="G478" s="24"/>
      <c r="H478" s="24" t="s">
        <v>487</v>
      </c>
      <c r="I478" s="25">
        <v>45798</v>
      </c>
      <c r="J478" s="24" t="s">
        <v>548</v>
      </c>
      <c r="K478" s="24" t="s">
        <v>620</v>
      </c>
      <c r="L478" s="24" t="s">
        <v>768</v>
      </c>
      <c r="M478" s="24" t="s">
        <v>778</v>
      </c>
      <c r="N478" s="26"/>
      <c r="O478" s="24" t="s">
        <v>42</v>
      </c>
      <c r="P478" s="27">
        <v>-9.6300000000000008</v>
      </c>
      <c r="Q478" s="27">
        <f t="shared" si="15"/>
        <v>-573.34</v>
      </c>
    </row>
    <row r="479" spans="1:17" ht="15.75" thickBot="1" x14ac:dyDescent="0.3">
      <c r="A479" s="24"/>
      <c r="B479" s="24"/>
      <c r="C479" s="24"/>
      <c r="D479" s="24"/>
      <c r="E479" s="24"/>
      <c r="F479" s="24"/>
      <c r="G479" s="24"/>
      <c r="H479" s="24" t="s">
        <v>487</v>
      </c>
      <c r="I479" s="25">
        <v>45806</v>
      </c>
      <c r="J479" s="24"/>
      <c r="K479" s="24" t="s">
        <v>574</v>
      </c>
      <c r="L479" s="24" t="s">
        <v>766</v>
      </c>
      <c r="M479" s="24" t="s">
        <v>778</v>
      </c>
      <c r="N479" s="26"/>
      <c r="O479" s="24" t="s">
        <v>42</v>
      </c>
      <c r="P479" s="28">
        <v>-587.89</v>
      </c>
      <c r="Q479" s="28">
        <f t="shared" si="15"/>
        <v>-1161.23</v>
      </c>
    </row>
    <row r="480" spans="1:17" x14ac:dyDescent="0.25">
      <c r="A480" s="29"/>
      <c r="B480" s="29"/>
      <c r="C480" s="29" t="s">
        <v>323</v>
      </c>
      <c r="D480" s="29"/>
      <c r="E480" s="29"/>
      <c r="F480" s="29"/>
      <c r="G480" s="29"/>
      <c r="H480" s="29"/>
      <c r="I480" s="30"/>
      <c r="J480" s="29"/>
      <c r="K480" s="29"/>
      <c r="L480" s="29"/>
      <c r="M480" s="29"/>
      <c r="N480" s="29"/>
      <c r="O480" s="29"/>
      <c r="P480" s="2">
        <v>-1161.23</v>
      </c>
      <c r="Q480" s="2">
        <v>-1161.23</v>
      </c>
    </row>
    <row r="481" spans="1:17" x14ac:dyDescent="0.25">
      <c r="A481" s="1"/>
      <c r="B481" s="1"/>
      <c r="C481" s="1" t="s">
        <v>325</v>
      </c>
      <c r="D481" s="1"/>
      <c r="E481" s="1"/>
      <c r="F481" s="1"/>
      <c r="G481" s="1"/>
      <c r="H481" s="1"/>
      <c r="I481" s="22"/>
      <c r="J481" s="1"/>
      <c r="K481" s="1"/>
      <c r="L481" s="1"/>
      <c r="M481" s="1"/>
      <c r="N481" s="1"/>
      <c r="O481" s="1"/>
      <c r="P481" s="23"/>
      <c r="Q481" s="23"/>
    </row>
    <row r="482" spans="1:17" x14ac:dyDescent="0.25">
      <c r="A482" s="1"/>
      <c r="B482" s="1"/>
      <c r="C482" s="1"/>
      <c r="D482" s="1" t="s">
        <v>327</v>
      </c>
      <c r="E482" s="1"/>
      <c r="F482" s="1"/>
      <c r="G482" s="1"/>
      <c r="H482" s="1"/>
      <c r="I482" s="22"/>
      <c r="J482" s="1"/>
      <c r="K482" s="1"/>
      <c r="L482" s="1"/>
      <c r="M482" s="1"/>
      <c r="N482" s="1"/>
      <c r="O482" s="1"/>
      <c r="P482" s="23"/>
      <c r="Q482" s="23"/>
    </row>
    <row r="483" spans="1:17" x14ac:dyDescent="0.25">
      <c r="A483" s="24"/>
      <c r="B483" s="24"/>
      <c r="C483" s="24"/>
      <c r="D483" s="24"/>
      <c r="E483" s="24"/>
      <c r="F483" s="24"/>
      <c r="G483" s="24"/>
      <c r="H483" s="24" t="s">
        <v>487</v>
      </c>
      <c r="I483" s="25">
        <v>45792</v>
      </c>
      <c r="J483" s="24" t="s">
        <v>549</v>
      </c>
      <c r="K483" s="24" t="s">
        <v>621</v>
      </c>
      <c r="L483" s="24" t="s">
        <v>769</v>
      </c>
      <c r="M483" s="24" t="s">
        <v>778</v>
      </c>
      <c r="N483" s="26"/>
      <c r="O483" s="24" t="s">
        <v>42</v>
      </c>
      <c r="P483" s="27">
        <v>-263.92</v>
      </c>
      <c r="Q483" s="27">
        <f t="shared" ref="Q483:Q489" si="16">ROUND(Q482+P483,5)</f>
        <v>-263.92</v>
      </c>
    </row>
    <row r="484" spans="1:17" x14ac:dyDescent="0.25">
      <c r="A484" s="24"/>
      <c r="B484" s="24"/>
      <c r="C484" s="24"/>
      <c r="D484" s="24"/>
      <c r="E484" s="24"/>
      <c r="F484" s="24"/>
      <c r="G484" s="24"/>
      <c r="H484" s="24" t="s">
        <v>487</v>
      </c>
      <c r="I484" s="25">
        <v>45792</v>
      </c>
      <c r="J484" s="24" t="s">
        <v>549</v>
      </c>
      <c r="K484" s="24" t="s">
        <v>621</v>
      </c>
      <c r="L484" s="24" t="s">
        <v>770</v>
      </c>
      <c r="M484" s="24" t="s">
        <v>778</v>
      </c>
      <c r="N484" s="26"/>
      <c r="O484" s="24" t="s">
        <v>42</v>
      </c>
      <c r="P484" s="27">
        <v>-263.92</v>
      </c>
      <c r="Q484" s="27">
        <f t="shared" si="16"/>
        <v>-527.84</v>
      </c>
    </row>
    <row r="485" spans="1:17" x14ac:dyDescent="0.25">
      <c r="A485" s="24"/>
      <c r="B485" s="24"/>
      <c r="C485" s="24"/>
      <c r="D485" s="24"/>
      <c r="E485" s="24"/>
      <c r="F485" s="24"/>
      <c r="G485" s="24"/>
      <c r="H485" s="24" t="s">
        <v>487</v>
      </c>
      <c r="I485" s="25">
        <v>45792</v>
      </c>
      <c r="J485" s="24" t="s">
        <v>549</v>
      </c>
      <c r="K485" s="24" t="s">
        <v>621</v>
      </c>
      <c r="L485" s="24" t="s">
        <v>771</v>
      </c>
      <c r="M485" s="24" t="s">
        <v>778</v>
      </c>
      <c r="N485" s="26"/>
      <c r="O485" s="24" t="s">
        <v>42</v>
      </c>
      <c r="P485" s="27">
        <v>-139.58000000000001</v>
      </c>
      <c r="Q485" s="27">
        <f t="shared" si="16"/>
        <v>-667.42</v>
      </c>
    </row>
    <row r="486" spans="1:17" x14ac:dyDescent="0.25">
      <c r="A486" s="24"/>
      <c r="B486" s="24"/>
      <c r="C486" s="24"/>
      <c r="D486" s="24"/>
      <c r="E486" s="24"/>
      <c r="F486" s="24"/>
      <c r="G486" s="24"/>
      <c r="H486" s="24" t="s">
        <v>487</v>
      </c>
      <c r="I486" s="25">
        <v>45792</v>
      </c>
      <c r="J486" s="24" t="s">
        <v>550</v>
      </c>
      <c r="K486" s="24" t="s">
        <v>622</v>
      </c>
      <c r="L486" s="24" t="s">
        <v>772</v>
      </c>
      <c r="M486" s="24" t="s">
        <v>778</v>
      </c>
      <c r="N486" s="26"/>
      <c r="O486" s="24" t="s">
        <v>42</v>
      </c>
      <c r="P486" s="27">
        <v>-136.87</v>
      </c>
      <c r="Q486" s="27">
        <f t="shared" si="16"/>
        <v>-804.29</v>
      </c>
    </row>
    <row r="487" spans="1:17" x14ac:dyDescent="0.25">
      <c r="A487" s="24"/>
      <c r="B487" s="24"/>
      <c r="C487" s="24"/>
      <c r="D487" s="24"/>
      <c r="E487" s="24"/>
      <c r="F487" s="24"/>
      <c r="G487" s="24"/>
      <c r="H487" s="24" t="s">
        <v>487</v>
      </c>
      <c r="I487" s="25">
        <v>45792</v>
      </c>
      <c r="J487" s="24" t="s">
        <v>550</v>
      </c>
      <c r="K487" s="24" t="s">
        <v>622</v>
      </c>
      <c r="L487" s="24" t="s">
        <v>773</v>
      </c>
      <c r="M487" s="24" t="s">
        <v>778</v>
      </c>
      <c r="N487" s="26"/>
      <c r="O487" s="24" t="s">
        <v>42</v>
      </c>
      <c r="P487" s="27">
        <v>-136.87</v>
      </c>
      <c r="Q487" s="27">
        <f t="shared" si="16"/>
        <v>-941.16</v>
      </c>
    </row>
    <row r="488" spans="1:17" x14ac:dyDescent="0.25">
      <c r="A488" s="24"/>
      <c r="B488" s="24"/>
      <c r="C488" s="24"/>
      <c r="D488" s="24"/>
      <c r="E488" s="24"/>
      <c r="F488" s="24"/>
      <c r="G488" s="24"/>
      <c r="H488" s="24" t="s">
        <v>491</v>
      </c>
      <c r="I488" s="25">
        <v>45795</v>
      </c>
      <c r="J488" s="24"/>
      <c r="K488" s="24" t="s">
        <v>621</v>
      </c>
      <c r="L488" s="24" t="s">
        <v>774</v>
      </c>
      <c r="M488" s="24" t="s">
        <v>778</v>
      </c>
      <c r="N488" s="26"/>
      <c r="O488" s="24" t="s">
        <v>42</v>
      </c>
      <c r="P488" s="27">
        <v>324.06</v>
      </c>
      <c r="Q488" s="27">
        <f t="shared" si="16"/>
        <v>-617.1</v>
      </c>
    </row>
    <row r="489" spans="1:17" ht="15.75" thickBot="1" x14ac:dyDescent="0.3">
      <c r="A489" s="24"/>
      <c r="B489" s="24"/>
      <c r="C489" s="24"/>
      <c r="D489" s="24"/>
      <c r="E489" s="24"/>
      <c r="F489" s="24"/>
      <c r="G489" s="24"/>
      <c r="H489" s="24" t="s">
        <v>491</v>
      </c>
      <c r="I489" s="25">
        <v>45795</v>
      </c>
      <c r="J489" s="24"/>
      <c r="K489" s="24" t="s">
        <v>621</v>
      </c>
      <c r="L489" s="24" t="s">
        <v>775</v>
      </c>
      <c r="M489" s="24" t="s">
        <v>778</v>
      </c>
      <c r="N489" s="26"/>
      <c r="O489" s="24" t="s">
        <v>42</v>
      </c>
      <c r="P489" s="27">
        <v>324.06</v>
      </c>
      <c r="Q489" s="27">
        <f t="shared" si="16"/>
        <v>-293.04000000000002</v>
      </c>
    </row>
    <row r="490" spans="1:17" ht="15.75" thickBot="1" x14ac:dyDescent="0.3">
      <c r="A490" s="29"/>
      <c r="B490" s="29"/>
      <c r="C490" s="29"/>
      <c r="D490" s="29" t="s">
        <v>484</v>
      </c>
      <c r="E490" s="29"/>
      <c r="F490" s="29"/>
      <c r="G490" s="29"/>
      <c r="H490" s="29"/>
      <c r="I490" s="30"/>
      <c r="J490" s="29"/>
      <c r="K490" s="29"/>
      <c r="L490" s="29"/>
      <c r="M490" s="29"/>
      <c r="N490" s="29"/>
      <c r="O490" s="29"/>
      <c r="P490" s="5">
        <f>ROUND(SUM(P482:P489),5)</f>
        <v>-293.04000000000002</v>
      </c>
      <c r="Q490" s="5">
        <f>Q489</f>
        <v>-293.04000000000002</v>
      </c>
    </row>
    <row r="491" spans="1:17" ht="15.75" thickBot="1" x14ac:dyDescent="0.3">
      <c r="A491" s="29"/>
      <c r="B491" s="29"/>
      <c r="C491" s="29" t="s">
        <v>329</v>
      </c>
      <c r="D491" s="29"/>
      <c r="E491" s="29"/>
      <c r="F491" s="29"/>
      <c r="G491" s="29"/>
      <c r="H491" s="29"/>
      <c r="I491" s="30"/>
      <c r="J491" s="29"/>
      <c r="K491" s="29"/>
      <c r="L491" s="29"/>
      <c r="M491" s="29"/>
      <c r="N491" s="29"/>
      <c r="O491" s="29"/>
      <c r="P491" s="3">
        <f>P490</f>
        <v>-293.04000000000002</v>
      </c>
      <c r="Q491" s="3">
        <f>Q490</f>
        <v>-293.04000000000002</v>
      </c>
    </row>
    <row r="492" spans="1:17" x14ac:dyDescent="0.25">
      <c r="A492" s="29"/>
      <c r="B492" s="29" t="s">
        <v>331</v>
      </c>
      <c r="C492" s="29"/>
      <c r="D492" s="29"/>
      <c r="E492" s="29"/>
      <c r="F492" s="29"/>
      <c r="G492" s="29"/>
      <c r="H492" s="29"/>
      <c r="I492" s="30"/>
      <c r="J492" s="29"/>
      <c r="K492" s="29"/>
      <c r="L492" s="29"/>
      <c r="M492" s="29"/>
      <c r="N492" s="29"/>
      <c r="O492" s="29"/>
      <c r="P492" s="2">
        <f>ROUND(P480+P491,5)</f>
        <v>-1454.27</v>
      </c>
      <c r="Q492" s="2">
        <f>ROUND(Q480+Q491,5)</f>
        <v>-1454.27</v>
      </c>
    </row>
    <row r="493" spans="1:17" x14ac:dyDescent="0.25">
      <c r="A493" s="1"/>
      <c r="B493" s="1" t="s">
        <v>332</v>
      </c>
      <c r="C493" s="1"/>
      <c r="D493" s="1"/>
      <c r="E493" s="1"/>
      <c r="F493" s="1"/>
      <c r="G493" s="1"/>
      <c r="H493" s="1"/>
      <c r="I493" s="22"/>
      <c r="J493" s="1"/>
      <c r="K493" s="1"/>
      <c r="L493" s="1"/>
      <c r="M493" s="1"/>
      <c r="N493" s="1"/>
      <c r="O493" s="1"/>
      <c r="P493" s="23"/>
      <c r="Q493" s="23"/>
    </row>
    <row r="494" spans="1:17" x14ac:dyDescent="0.25">
      <c r="A494" s="1"/>
      <c r="B494" s="1"/>
      <c r="C494" s="1" t="s">
        <v>333</v>
      </c>
      <c r="D494" s="1"/>
      <c r="E494" s="1"/>
      <c r="F494" s="1"/>
      <c r="G494" s="1"/>
      <c r="H494" s="1"/>
      <c r="I494" s="22"/>
      <c r="J494" s="1"/>
      <c r="K494" s="1"/>
      <c r="L494" s="1"/>
      <c r="M494" s="1"/>
      <c r="N494" s="1"/>
      <c r="O494" s="1"/>
      <c r="P494" s="23"/>
      <c r="Q494" s="23"/>
    </row>
    <row r="495" spans="1:17" ht="15.75" thickBot="1" x14ac:dyDescent="0.3">
      <c r="A495" s="21"/>
      <c r="B495" s="21"/>
      <c r="C495" s="21"/>
      <c r="D495" s="21"/>
      <c r="E495" s="21"/>
      <c r="F495" s="21"/>
      <c r="G495" s="24"/>
      <c r="H495" s="24" t="s">
        <v>487</v>
      </c>
      <c r="I495" s="25">
        <v>45789</v>
      </c>
      <c r="J495" s="24"/>
      <c r="K495" s="24" t="s">
        <v>567</v>
      </c>
      <c r="L495" s="24" t="s">
        <v>776</v>
      </c>
      <c r="M495" s="24" t="s">
        <v>778</v>
      </c>
      <c r="N495" s="26"/>
      <c r="O495" s="24" t="s">
        <v>42</v>
      </c>
      <c r="P495" s="28">
        <v>-11.32</v>
      </c>
      <c r="Q495" s="28">
        <f>ROUND(Q494+P495,5)</f>
        <v>-11.32</v>
      </c>
    </row>
    <row r="496" spans="1:17" x14ac:dyDescent="0.25">
      <c r="A496" s="29"/>
      <c r="B496" s="29"/>
      <c r="C496" s="29" t="s">
        <v>485</v>
      </c>
      <c r="D496" s="29"/>
      <c r="E496" s="29"/>
      <c r="F496" s="29"/>
      <c r="G496" s="29"/>
      <c r="H496" s="29"/>
      <c r="I496" s="30"/>
      <c r="J496" s="29"/>
      <c r="K496" s="29"/>
      <c r="L496" s="29"/>
      <c r="M496" s="29"/>
      <c r="N496" s="29"/>
      <c r="O496" s="29"/>
      <c r="P496" s="2">
        <f>ROUND(SUM(P494:P495),5)</f>
        <v>-11.32</v>
      </c>
      <c r="Q496" s="2">
        <f>Q495</f>
        <v>-11.32</v>
      </c>
    </row>
    <row r="497" spans="1:17" x14ac:dyDescent="0.25">
      <c r="A497" s="1"/>
      <c r="B497" s="1"/>
      <c r="C497" s="1" t="s">
        <v>337</v>
      </c>
      <c r="D497" s="1"/>
      <c r="E497" s="1"/>
      <c r="F497" s="1"/>
      <c r="G497" s="1"/>
      <c r="H497" s="1"/>
      <c r="I497" s="22"/>
      <c r="J497" s="1"/>
      <c r="K497" s="1"/>
      <c r="L497" s="1"/>
      <c r="M497" s="1"/>
      <c r="N497" s="1"/>
      <c r="O497" s="1"/>
      <c r="P497" s="23"/>
      <c r="Q497" s="23"/>
    </row>
    <row r="498" spans="1:17" ht="15.75" thickBot="1" x14ac:dyDescent="0.3">
      <c r="A498" s="21"/>
      <c r="B498" s="21"/>
      <c r="C498" s="21"/>
      <c r="D498" s="21"/>
      <c r="E498" s="21"/>
      <c r="F498" s="21"/>
      <c r="G498" s="24"/>
      <c r="H498" s="24" t="s">
        <v>490</v>
      </c>
      <c r="I498" s="25">
        <v>45784</v>
      </c>
      <c r="J498" s="24" t="s">
        <v>530</v>
      </c>
      <c r="K498" s="24" t="s">
        <v>597</v>
      </c>
      <c r="L498" s="24" t="s">
        <v>777</v>
      </c>
      <c r="M498" s="24" t="s">
        <v>778</v>
      </c>
      <c r="N498" s="26"/>
      <c r="O498" s="24" t="s">
        <v>39</v>
      </c>
      <c r="P498" s="27">
        <v>-300</v>
      </c>
      <c r="Q498" s="27">
        <f>ROUND(Q497+P498,5)</f>
        <v>-300</v>
      </c>
    </row>
    <row r="499" spans="1:17" ht="15.75" thickBot="1" x14ac:dyDescent="0.3">
      <c r="A499" s="29"/>
      <c r="B499" s="29"/>
      <c r="C499" s="29" t="s">
        <v>486</v>
      </c>
      <c r="D499" s="29"/>
      <c r="E499" s="29"/>
      <c r="F499" s="29"/>
      <c r="G499" s="29"/>
      <c r="H499" s="29"/>
      <c r="I499" s="30"/>
      <c r="J499" s="29"/>
      <c r="K499" s="29"/>
      <c r="L499" s="29"/>
      <c r="M499" s="29"/>
      <c r="N499" s="29"/>
      <c r="O499" s="29"/>
      <c r="P499" s="3">
        <f>ROUND(SUM(P497:P498),5)</f>
        <v>-300</v>
      </c>
      <c r="Q499" s="3">
        <f>Q498</f>
        <v>-300</v>
      </c>
    </row>
    <row r="500" spans="1:17" x14ac:dyDescent="0.25">
      <c r="A500" s="29"/>
      <c r="B500" s="29" t="s">
        <v>344</v>
      </c>
      <c r="C500" s="29"/>
      <c r="D500" s="29"/>
      <c r="E500" s="29"/>
      <c r="F500" s="29"/>
      <c r="G500" s="29"/>
      <c r="H500" s="29"/>
      <c r="I500" s="30"/>
      <c r="J500" s="29"/>
      <c r="K500" s="29"/>
      <c r="L500" s="29"/>
      <c r="M500" s="29"/>
      <c r="N500" s="29"/>
      <c r="O500" s="29"/>
      <c r="P500" s="2">
        <f>ROUND(P496+P499,5)</f>
        <v>-311.32</v>
      </c>
      <c r="Q500" s="2">
        <f>ROUND(Q496+Q499,5)</f>
        <v>-311.32</v>
      </c>
    </row>
    <row r="501" spans="1:17" x14ac:dyDescent="0.25">
      <c r="A501" s="1"/>
      <c r="B501" s="1" t="s">
        <v>350</v>
      </c>
      <c r="C501" s="1"/>
      <c r="D501" s="1"/>
      <c r="E501" s="1"/>
      <c r="F501" s="1"/>
      <c r="G501" s="1"/>
      <c r="H501" s="1"/>
      <c r="I501" s="22"/>
      <c r="J501" s="1"/>
      <c r="K501" s="1"/>
      <c r="L501" s="1"/>
      <c r="M501" s="1"/>
      <c r="N501" s="1"/>
      <c r="O501" s="1"/>
      <c r="P501" s="23"/>
      <c r="Q501" s="23"/>
    </row>
    <row r="502" spans="1:17" x14ac:dyDescent="0.25">
      <c r="A502" s="1"/>
      <c r="B502" s="1"/>
      <c r="C502" s="1" t="s">
        <v>351</v>
      </c>
      <c r="D502" s="1"/>
      <c r="E502" s="1"/>
      <c r="F502" s="1"/>
      <c r="G502" s="1"/>
      <c r="H502" s="1"/>
      <c r="I502" s="22"/>
      <c r="J502" s="1"/>
      <c r="K502" s="1"/>
      <c r="L502" s="1"/>
      <c r="M502" s="1"/>
      <c r="N502" s="1"/>
      <c r="O502" s="1"/>
      <c r="P502" s="23"/>
      <c r="Q502" s="23"/>
    </row>
    <row r="503" spans="1:17" x14ac:dyDescent="0.25">
      <c r="A503" s="1"/>
      <c r="B503" s="1"/>
      <c r="C503" s="1"/>
      <c r="D503" s="1" t="s">
        <v>352</v>
      </c>
      <c r="E503" s="1"/>
      <c r="F503" s="1"/>
      <c r="G503" s="1"/>
      <c r="H503" s="1"/>
      <c r="I503" s="22"/>
      <c r="J503" s="1"/>
      <c r="K503" s="1"/>
      <c r="L503" s="1"/>
      <c r="M503" s="1"/>
      <c r="N503" s="1"/>
      <c r="O503" s="1"/>
      <c r="P503" s="23"/>
      <c r="Q503" s="23"/>
    </row>
    <row r="504" spans="1:17" ht="15.75" thickBot="1" x14ac:dyDescent="0.3">
      <c r="A504" s="21"/>
      <c r="B504" s="21"/>
      <c r="C504" s="21"/>
      <c r="D504" s="21"/>
      <c r="E504" s="21"/>
      <c r="F504" s="21"/>
      <c r="G504" s="24"/>
      <c r="H504" s="24" t="s">
        <v>488</v>
      </c>
      <c r="I504" s="25">
        <v>45785</v>
      </c>
      <c r="J504" s="24" t="s">
        <v>790</v>
      </c>
      <c r="K504" s="24" t="s">
        <v>797</v>
      </c>
      <c r="L504" s="24" t="s">
        <v>808</v>
      </c>
      <c r="M504" s="24" t="s">
        <v>778</v>
      </c>
      <c r="N504" s="26"/>
      <c r="O504" s="24" t="s">
        <v>849</v>
      </c>
      <c r="P504" s="28">
        <v>250</v>
      </c>
      <c r="Q504" s="28">
        <f>ROUND(Q503+P504,5)</f>
        <v>250</v>
      </c>
    </row>
    <row r="505" spans="1:17" x14ac:dyDescent="0.25">
      <c r="A505" s="29"/>
      <c r="B505" s="29"/>
      <c r="C505" s="29"/>
      <c r="D505" s="29" t="s">
        <v>779</v>
      </c>
      <c r="E505" s="29"/>
      <c r="F505" s="29"/>
      <c r="G505" s="29"/>
      <c r="H505" s="29"/>
      <c r="I505" s="30"/>
      <c r="J505" s="29"/>
      <c r="K505" s="29"/>
      <c r="L505" s="29"/>
      <c r="M505" s="29"/>
      <c r="N505" s="29"/>
      <c r="O505" s="29"/>
      <c r="P505" s="2">
        <f>ROUND(SUM(P503:P504),5)</f>
        <v>250</v>
      </c>
      <c r="Q505" s="2">
        <f>Q504</f>
        <v>250</v>
      </c>
    </row>
    <row r="506" spans="1:17" x14ac:dyDescent="0.25">
      <c r="A506" s="1"/>
      <c r="B506" s="1"/>
      <c r="C506" s="1"/>
      <c r="D506" s="1" t="s">
        <v>356</v>
      </c>
      <c r="E506" s="1"/>
      <c r="F506" s="1"/>
      <c r="G506" s="1"/>
      <c r="H506" s="1"/>
      <c r="I506" s="22"/>
      <c r="J506" s="1"/>
      <c r="K506" s="1"/>
      <c r="L506" s="1"/>
      <c r="M506" s="1"/>
      <c r="N506" s="1"/>
      <c r="O506" s="1"/>
      <c r="P506" s="23"/>
      <c r="Q506" s="23"/>
    </row>
    <row r="507" spans="1:17" x14ac:dyDescent="0.25">
      <c r="A507" s="24"/>
      <c r="B507" s="24"/>
      <c r="C507" s="24"/>
      <c r="D507" s="24"/>
      <c r="E507" s="24"/>
      <c r="F507" s="24"/>
      <c r="G507" s="24"/>
      <c r="H507" s="24" t="s">
        <v>488</v>
      </c>
      <c r="I507" s="25">
        <v>45779</v>
      </c>
      <c r="J507" s="24" t="s">
        <v>791</v>
      </c>
      <c r="K507" s="24" t="s">
        <v>798</v>
      </c>
      <c r="L507" s="24" t="s">
        <v>809</v>
      </c>
      <c r="M507" s="24" t="s">
        <v>778</v>
      </c>
      <c r="N507" s="26"/>
      <c r="O507" s="24" t="s">
        <v>849</v>
      </c>
      <c r="P507" s="27">
        <v>150</v>
      </c>
      <c r="Q507" s="27">
        <f t="shared" ref="Q507:Q513" si="17">ROUND(Q506+P507,5)</f>
        <v>150</v>
      </c>
    </row>
    <row r="508" spans="1:17" x14ac:dyDescent="0.25">
      <c r="A508" s="24"/>
      <c r="B508" s="24"/>
      <c r="C508" s="24"/>
      <c r="D508" s="24"/>
      <c r="E508" s="24"/>
      <c r="F508" s="24"/>
      <c r="G508" s="24"/>
      <c r="H508" s="24" t="s">
        <v>488</v>
      </c>
      <c r="I508" s="25">
        <v>45785</v>
      </c>
      <c r="J508" s="24" t="s">
        <v>792</v>
      </c>
      <c r="K508" s="24" t="s">
        <v>799</v>
      </c>
      <c r="L508" s="24" t="s">
        <v>810</v>
      </c>
      <c r="M508" s="24" t="s">
        <v>778</v>
      </c>
      <c r="N508" s="26"/>
      <c r="O508" s="24" t="s">
        <v>849</v>
      </c>
      <c r="P508" s="27">
        <v>938.48</v>
      </c>
      <c r="Q508" s="27">
        <f t="shared" si="17"/>
        <v>1088.48</v>
      </c>
    </row>
    <row r="509" spans="1:17" x14ac:dyDescent="0.25">
      <c r="A509" s="24"/>
      <c r="B509" s="24"/>
      <c r="C509" s="24"/>
      <c r="D509" s="24"/>
      <c r="E509" s="24"/>
      <c r="F509" s="24"/>
      <c r="G509" s="24"/>
      <c r="H509" s="24" t="s">
        <v>488</v>
      </c>
      <c r="I509" s="25">
        <v>45785</v>
      </c>
      <c r="J509" s="24" t="s">
        <v>793</v>
      </c>
      <c r="K509" s="24" t="s">
        <v>799</v>
      </c>
      <c r="L509" s="24" t="s">
        <v>811</v>
      </c>
      <c r="M509" s="24" t="s">
        <v>778</v>
      </c>
      <c r="N509" s="26"/>
      <c r="O509" s="24" t="s">
        <v>849</v>
      </c>
      <c r="P509" s="27">
        <v>150</v>
      </c>
      <c r="Q509" s="27">
        <f t="shared" si="17"/>
        <v>1238.48</v>
      </c>
    </row>
    <row r="510" spans="1:17" x14ac:dyDescent="0.25">
      <c r="A510" s="24"/>
      <c r="B510" s="24"/>
      <c r="C510" s="24"/>
      <c r="D510" s="24"/>
      <c r="E510" s="24"/>
      <c r="F510" s="24"/>
      <c r="G510" s="24"/>
      <c r="H510" s="24" t="s">
        <v>488</v>
      </c>
      <c r="I510" s="25">
        <v>45785</v>
      </c>
      <c r="J510" s="24" t="s">
        <v>794</v>
      </c>
      <c r="K510" s="24" t="s">
        <v>799</v>
      </c>
      <c r="L510" s="24" t="s">
        <v>812</v>
      </c>
      <c r="M510" s="24" t="s">
        <v>778</v>
      </c>
      <c r="N510" s="26"/>
      <c r="O510" s="24" t="s">
        <v>849</v>
      </c>
      <c r="P510" s="27">
        <v>150</v>
      </c>
      <c r="Q510" s="27">
        <f t="shared" si="17"/>
        <v>1388.48</v>
      </c>
    </row>
    <row r="511" spans="1:17" x14ac:dyDescent="0.25">
      <c r="A511" s="24"/>
      <c r="B511" s="24"/>
      <c r="C511" s="24"/>
      <c r="D511" s="24"/>
      <c r="E511" s="24"/>
      <c r="F511" s="24"/>
      <c r="G511" s="24"/>
      <c r="H511" s="24" t="s">
        <v>488</v>
      </c>
      <c r="I511" s="25">
        <v>45785</v>
      </c>
      <c r="J511" s="24" t="s">
        <v>790</v>
      </c>
      <c r="K511" s="24" t="s">
        <v>797</v>
      </c>
      <c r="L511" s="24" t="s">
        <v>813</v>
      </c>
      <c r="M511" s="24" t="s">
        <v>778</v>
      </c>
      <c r="N511" s="26"/>
      <c r="O511" s="24" t="s">
        <v>849</v>
      </c>
      <c r="P511" s="27">
        <v>250</v>
      </c>
      <c r="Q511" s="27">
        <f t="shared" si="17"/>
        <v>1638.48</v>
      </c>
    </row>
    <row r="512" spans="1:17" x14ac:dyDescent="0.25">
      <c r="A512" s="24"/>
      <c r="B512" s="24"/>
      <c r="C512" s="24"/>
      <c r="D512" s="24"/>
      <c r="E512" s="24"/>
      <c r="F512" s="24"/>
      <c r="G512" s="24"/>
      <c r="H512" s="24" t="s">
        <v>488</v>
      </c>
      <c r="I512" s="25">
        <v>45785</v>
      </c>
      <c r="J512" s="24" t="s">
        <v>792</v>
      </c>
      <c r="K512" s="24" t="s">
        <v>799</v>
      </c>
      <c r="L512" s="24" t="s">
        <v>814</v>
      </c>
      <c r="M512" s="24" t="s">
        <v>778</v>
      </c>
      <c r="N512" s="26"/>
      <c r="O512" s="24" t="s">
        <v>849</v>
      </c>
      <c r="P512" s="27">
        <v>150</v>
      </c>
      <c r="Q512" s="27">
        <f t="shared" si="17"/>
        <v>1788.48</v>
      </c>
    </row>
    <row r="513" spans="1:17" ht="15.75" thickBot="1" x14ac:dyDescent="0.3">
      <c r="A513" s="24"/>
      <c r="B513" s="24"/>
      <c r="C513" s="24"/>
      <c r="D513" s="24"/>
      <c r="E513" s="24"/>
      <c r="F513" s="24"/>
      <c r="G513" s="24"/>
      <c r="H513" s="24" t="s">
        <v>488</v>
      </c>
      <c r="I513" s="25">
        <v>45807</v>
      </c>
      <c r="J513" s="24" t="s">
        <v>795</v>
      </c>
      <c r="K513" s="24" t="s">
        <v>800</v>
      </c>
      <c r="L513" s="24" t="s">
        <v>815</v>
      </c>
      <c r="M513" s="24" t="s">
        <v>778</v>
      </c>
      <c r="N513" s="26"/>
      <c r="O513" s="24" t="s">
        <v>849</v>
      </c>
      <c r="P513" s="28">
        <v>195</v>
      </c>
      <c r="Q513" s="28">
        <f t="shared" si="17"/>
        <v>1983.48</v>
      </c>
    </row>
    <row r="514" spans="1:17" x14ac:dyDescent="0.25">
      <c r="A514" s="29"/>
      <c r="B514" s="29"/>
      <c r="C514" s="29"/>
      <c r="D514" s="29" t="s">
        <v>780</v>
      </c>
      <c r="E514" s="29"/>
      <c r="F514" s="29"/>
      <c r="G514" s="29"/>
      <c r="H514" s="29"/>
      <c r="I514" s="30"/>
      <c r="J514" s="29"/>
      <c r="K514" s="29"/>
      <c r="L514" s="29"/>
      <c r="M514" s="29"/>
      <c r="N514" s="29"/>
      <c r="O514" s="29"/>
      <c r="P514" s="2">
        <f>ROUND(SUM(P506:P513),5)</f>
        <v>1983.48</v>
      </c>
      <c r="Q514" s="2">
        <f>Q513</f>
        <v>1983.48</v>
      </c>
    </row>
    <row r="515" spans="1:17" x14ac:dyDescent="0.25">
      <c r="A515" s="1"/>
      <c r="B515" s="1"/>
      <c r="C515" s="1"/>
      <c r="D515" s="1" t="s">
        <v>357</v>
      </c>
      <c r="E515" s="1"/>
      <c r="F515" s="1"/>
      <c r="G515" s="1"/>
      <c r="H515" s="1"/>
      <c r="I515" s="22"/>
      <c r="J515" s="1"/>
      <c r="K515" s="1"/>
      <c r="L515" s="1"/>
      <c r="M515" s="1"/>
      <c r="N515" s="1"/>
      <c r="O515" s="1"/>
      <c r="P515" s="23"/>
      <c r="Q515" s="23"/>
    </row>
    <row r="516" spans="1:17" ht="15.75" thickBot="1" x14ac:dyDescent="0.3">
      <c r="A516" s="21"/>
      <c r="B516" s="21"/>
      <c r="C516" s="21"/>
      <c r="D516" s="21"/>
      <c r="E516" s="21"/>
      <c r="F516" s="21"/>
      <c r="G516" s="24"/>
      <c r="H516" s="24" t="s">
        <v>488</v>
      </c>
      <c r="I516" s="25">
        <v>45807</v>
      </c>
      <c r="J516" s="24" t="s">
        <v>796</v>
      </c>
      <c r="K516" s="24" t="s">
        <v>801</v>
      </c>
      <c r="L516" s="24" t="s">
        <v>816</v>
      </c>
      <c r="M516" s="24" t="s">
        <v>778</v>
      </c>
      <c r="N516" s="26"/>
      <c r="O516" s="24" t="s">
        <v>849</v>
      </c>
      <c r="P516" s="27">
        <v>75</v>
      </c>
      <c r="Q516" s="27">
        <f>ROUND(Q515+P516,5)</f>
        <v>75</v>
      </c>
    </row>
    <row r="517" spans="1:17" ht="15.75" thickBot="1" x14ac:dyDescent="0.3">
      <c r="A517" s="29"/>
      <c r="B517" s="29"/>
      <c r="C517" s="29"/>
      <c r="D517" s="29" t="s">
        <v>781</v>
      </c>
      <c r="E517" s="29"/>
      <c r="F517" s="29"/>
      <c r="G517" s="29"/>
      <c r="H517" s="29"/>
      <c r="I517" s="30"/>
      <c r="J517" s="29"/>
      <c r="K517" s="29"/>
      <c r="L517" s="29"/>
      <c r="M517" s="29"/>
      <c r="N517" s="29"/>
      <c r="O517" s="29"/>
      <c r="P517" s="3">
        <f>ROUND(SUM(P515:P516),5)</f>
        <v>75</v>
      </c>
      <c r="Q517" s="3">
        <f>Q516</f>
        <v>75</v>
      </c>
    </row>
    <row r="518" spans="1:17" x14ac:dyDescent="0.25">
      <c r="A518" s="29"/>
      <c r="B518" s="29"/>
      <c r="C518" s="29" t="s">
        <v>358</v>
      </c>
      <c r="D518" s="29"/>
      <c r="E518" s="29"/>
      <c r="F518" s="29"/>
      <c r="G518" s="29"/>
      <c r="H518" s="29"/>
      <c r="I518" s="30"/>
      <c r="J518" s="29"/>
      <c r="K518" s="29"/>
      <c r="L518" s="29"/>
      <c r="M518" s="29"/>
      <c r="N518" s="29"/>
      <c r="O518" s="29"/>
      <c r="P518" s="2">
        <f>ROUND(P505+P514+P517,5)</f>
        <v>2308.48</v>
      </c>
      <c r="Q518" s="2">
        <f>ROUND(Q505+Q514+Q517,5)</f>
        <v>2308.48</v>
      </c>
    </row>
    <row r="519" spans="1:17" x14ac:dyDescent="0.25">
      <c r="A519" s="1"/>
      <c r="B519" s="1"/>
      <c r="C519" s="1" t="s">
        <v>365</v>
      </c>
      <c r="D519" s="1"/>
      <c r="E519" s="1"/>
      <c r="F519" s="1"/>
      <c r="G519" s="1"/>
      <c r="H519" s="1"/>
      <c r="I519" s="22"/>
      <c r="J519" s="1"/>
      <c r="K519" s="1"/>
      <c r="L519" s="1"/>
      <c r="M519" s="1"/>
      <c r="N519" s="1"/>
      <c r="O519" s="1"/>
      <c r="P519" s="23"/>
      <c r="Q519" s="23"/>
    </row>
    <row r="520" spans="1:17" x14ac:dyDescent="0.25">
      <c r="A520" s="1"/>
      <c r="B520" s="1"/>
      <c r="C520" s="1"/>
      <c r="D520" s="1" t="s">
        <v>366</v>
      </c>
      <c r="E520" s="1"/>
      <c r="F520" s="1"/>
      <c r="G520" s="1"/>
      <c r="H520" s="1"/>
      <c r="I520" s="22"/>
      <c r="J520" s="1"/>
      <c r="K520" s="1"/>
      <c r="L520" s="1"/>
      <c r="M520" s="1"/>
      <c r="N520" s="1"/>
      <c r="O520" s="1"/>
      <c r="P520" s="23"/>
      <c r="Q520" s="23"/>
    </row>
    <row r="521" spans="1:17" x14ac:dyDescent="0.25">
      <c r="A521" s="24"/>
      <c r="B521" s="24"/>
      <c r="C521" s="24"/>
      <c r="D521" s="24"/>
      <c r="E521" s="24"/>
      <c r="F521" s="24"/>
      <c r="G521" s="24"/>
      <c r="H521" s="24" t="s">
        <v>488</v>
      </c>
      <c r="I521" s="25">
        <v>45797</v>
      </c>
      <c r="J521" s="24" t="s">
        <v>494</v>
      </c>
      <c r="K521" s="24" t="s">
        <v>552</v>
      </c>
      <c r="L521" s="24" t="s">
        <v>817</v>
      </c>
      <c r="M521" s="24" t="s">
        <v>778</v>
      </c>
      <c r="N521" s="26"/>
      <c r="O521" s="24" t="s">
        <v>16</v>
      </c>
      <c r="P521" s="27">
        <v>262.56</v>
      </c>
      <c r="Q521" s="27">
        <f t="shared" ref="Q521:Q534" si="18">ROUND(Q520+P521,5)</f>
        <v>262.56</v>
      </c>
    </row>
    <row r="522" spans="1:17" x14ac:dyDescent="0.25">
      <c r="A522" s="24"/>
      <c r="B522" s="24"/>
      <c r="C522" s="24"/>
      <c r="D522" s="24"/>
      <c r="E522" s="24"/>
      <c r="F522" s="24"/>
      <c r="G522" s="24"/>
      <c r="H522" s="24" t="s">
        <v>488</v>
      </c>
      <c r="I522" s="25">
        <v>45797</v>
      </c>
      <c r="J522" s="24" t="s">
        <v>494</v>
      </c>
      <c r="K522" s="24" t="s">
        <v>552</v>
      </c>
      <c r="L522" s="24" t="s">
        <v>818</v>
      </c>
      <c r="M522" s="24" t="s">
        <v>778</v>
      </c>
      <c r="N522" s="26"/>
      <c r="O522" s="24" t="s">
        <v>16</v>
      </c>
      <c r="P522" s="27">
        <v>299.7</v>
      </c>
      <c r="Q522" s="27">
        <f t="shared" si="18"/>
        <v>562.26</v>
      </c>
    </row>
    <row r="523" spans="1:17" x14ac:dyDescent="0.25">
      <c r="A523" s="24"/>
      <c r="B523" s="24"/>
      <c r="C523" s="24"/>
      <c r="D523" s="24"/>
      <c r="E523" s="24"/>
      <c r="F523" s="24"/>
      <c r="G523" s="24"/>
      <c r="H523" s="24" t="s">
        <v>488</v>
      </c>
      <c r="I523" s="25">
        <v>45797</v>
      </c>
      <c r="J523" s="24" t="s">
        <v>494</v>
      </c>
      <c r="K523" s="24" t="s">
        <v>552</v>
      </c>
      <c r="L523" s="24" t="s">
        <v>819</v>
      </c>
      <c r="M523" s="24" t="s">
        <v>778</v>
      </c>
      <c r="N523" s="26"/>
      <c r="O523" s="24" t="s">
        <v>16</v>
      </c>
      <c r="P523" s="27">
        <v>187.6</v>
      </c>
      <c r="Q523" s="27">
        <f t="shared" si="18"/>
        <v>749.86</v>
      </c>
    </row>
    <row r="524" spans="1:17" x14ac:dyDescent="0.25">
      <c r="A524" s="24"/>
      <c r="B524" s="24"/>
      <c r="C524" s="24"/>
      <c r="D524" s="24"/>
      <c r="E524" s="24"/>
      <c r="F524" s="24"/>
      <c r="G524" s="24"/>
      <c r="H524" s="24" t="s">
        <v>488</v>
      </c>
      <c r="I524" s="25">
        <v>45797</v>
      </c>
      <c r="J524" s="24" t="s">
        <v>494</v>
      </c>
      <c r="K524" s="24" t="s">
        <v>552</v>
      </c>
      <c r="L524" s="24" t="s">
        <v>820</v>
      </c>
      <c r="M524" s="24" t="s">
        <v>778</v>
      </c>
      <c r="N524" s="26"/>
      <c r="O524" s="24" t="s">
        <v>16</v>
      </c>
      <c r="P524" s="27">
        <v>210.08</v>
      </c>
      <c r="Q524" s="27">
        <f t="shared" si="18"/>
        <v>959.94</v>
      </c>
    </row>
    <row r="525" spans="1:17" x14ac:dyDescent="0.25">
      <c r="A525" s="24"/>
      <c r="B525" s="24"/>
      <c r="C525" s="24"/>
      <c r="D525" s="24"/>
      <c r="E525" s="24"/>
      <c r="F525" s="24"/>
      <c r="G525" s="24"/>
      <c r="H525" s="24" t="s">
        <v>488</v>
      </c>
      <c r="I525" s="25">
        <v>45797</v>
      </c>
      <c r="J525" s="24" t="s">
        <v>494</v>
      </c>
      <c r="K525" s="24" t="s">
        <v>552</v>
      </c>
      <c r="L525" s="24" t="s">
        <v>821</v>
      </c>
      <c r="M525" s="24" t="s">
        <v>778</v>
      </c>
      <c r="N525" s="26"/>
      <c r="O525" s="24" t="s">
        <v>16</v>
      </c>
      <c r="P525" s="27">
        <v>375.2</v>
      </c>
      <c r="Q525" s="27">
        <f t="shared" si="18"/>
        <v>1335.14</v>
      </c>
    </row>
    <row r="526" spans="1:17" x14ac:dyDescent="0.25">
      <c r="A526" s="24"/>
      <c r="B526" s="24"/>
      <c r="C526" s="24"/>
      <c r="D526" s="24"/>
      <c r="E526" s="24"/>
      <c r="F526" s="24"/>
      <c r="G526" s="24"/>
      <c r="H526" s="24" t="s">
        <v>488</v>
      </c>
      <c r="I526" s="25">
        <v>45797</v>
      </c>
      <c r="J526" s="24" t="s">
        <v>494</v>
      </c>
      <c r="K526" s="24" t="s">
        <v>552</v>
      </c>
      <c r="L526" s="24" t="s">
        <v>822</v>
      </c>
      <c r="M526" s="24" t="s">
        <v>778</v>
      </c>
      <c r="N526" s="26"/>
      <c r="O526" s="24" t="s">
        <v>16</v>
      </c>
      <c r="P526" s="27">
        <v>420.16</v>
      </c>
      <c r="Q526" s="27">
        <f t="shared" si="18"/>
        <v>1755.3</v>
      </c>
    </row>
    <row r="527" spans="1:17" x14ac:dyDescent="0.25">
      <c r="A527" s="24"/>
      <c r="B527" s="24"/>
      <c r="C527" s="24"/>
      <c r="D527" s="24"/>
      <c r="E527" s="24"/>
      <c r="F527" s="24"/>
      <c r="G527" s="24"/>
      <c r="H527" s="24" t="s">
        <v>488</v>
      </c>
      <c r="I527" s="25">
        <v>45797</v>
      </c>
      <c r="J527" s="24" t="s">
        <v>494</v>
      </c>
      <c r="K527" s="24" t="s">
        <v>552</v>
      </c>
      <c r="L527" s="24" t="s">
        <v>823</v>
      </c>
      <c r="M527" s="24" t="s">
        <v>778</v>
      </c>
      <c r="N527" s="26"/>
      <c r="O527" s="24" t="s">
        <v>16</v>
      </c>
      <c r="P527" s="27">
        <v>187.6</v>
      </c>
      <c r="Q527" s="27">
        <f t="shared" si="18"/>
        <v>1942.9</v>
      </c>
    </row>
    <row r="528" spans="1:17" x14ac:dyDescent="0.25">
      <c r="A528" s="24"/>
      <c r="B528" s="24"/>
      <c r="C528" s="24"/>
      <c r="D528" s="24"/>
      <c r="E528" s="24"/>
      <c r="F528" s="24"/>
      <c r="G528" s="24"/>
      <c r="H528" s="24" t="s">
        <v>488</v>
      </c>
      <c r="I528" s="25">
        <v>45797</v>
      </c>
      <c r="J528" s="24" t="s">
        <v>494</v>
      </c>
      <c r="K528" s="24" t="s">
        <v>552</v>
      </c>
      <c r="L528" s="24" t="s">
        <v>824</v>
      </c>
      <c r="M528" s="24" t="s">
        <v>778</v>
      </c>
      <c r="N528" s="26"/>
      <c r="O528" s="24" t="s">
        <v>16</v>
      </c>
      <c r="P528" s="27">
        <v>242.4</v>
      </c>
      <c r="Q528" s="27">
        <f t="shared" si="18"/>
        <v>2185.3000000000002</v>
      </c>
    </row>
    <row r="529" spans="1:17" x14ac:dyDescent="0.25">
      <c r="A529" s="24"/>
      <c r="B529" s="24"/>
      <c r="C529" s="24"/>
      <c r="D529" s="24"/>
      <c r="E529" s="24"/>
      <c r="F529" s="24"/>
      <c r="G529" s="24"/>
      <c r="H529" s="24" t="s">
        <v>488</v>
      </c>
      <c r="I529" s="25">
        <v>45797</v>
      </c>
      <c r="J529" s="24" t="s">
        <v>494</v>
      </c>
      <c r="K529" s="24" t="s">
        <v>552</v>
      </c>
      <c r="L529" s="24" t="s">
        <v>825</v>
      </c>
      <c r="M529" s="24" t="s">
        <v>778</v>
      </c>
      <c r="N529" s="26"/>
      <c r="O529" s="24" t="s">
        <v>16</v>
      </c>
      <c r="P529" s="27">
        <v>187.6</v>
      </c>
      <c r="Q529" s="27">
        <f t="shared" si="18"/>
        <v>2372.9</v>
      </c>
    </row>
    <row r="530" spans="1:17" x14ac:dyDescent="0.25">
      <c r="A530" s="24"/>
      <c r="B530" s="24"/>
      <c r="C530" s="24"/>
      <c r="D530" s="24"/>
      <c r="E530" s="24"/>
      <c r="F530" s="24"/>
      <c r="G530" s="24"/>
      <c r="H530" s="24" t="s">
        <v>488</v>
      </c>
      <c r="I530" s="25">
        <v>45797</v>
      </c>
      <c r="J530" s="24" t="s">
        <v>494</v>
      </c>
      <c r="K530" s="24" t="s">
        <v>552</v>
      </c>
      <c r="L530" s="24" t="s">
        <v>826</v>
      </c>
      <c r="M530" s="24" t="s">
        <v>778</v>
      </c>
      <c r="N530" s="26"/>
      <c r="O530" s="24" t="s">
        <v>16</v>
      </c>
      <c r="P530" s="27">
        <v>210.08</v>
      </c>
      <c r="Q530" s="27">
        <f t="shared" si="18"/>
        <v>2582.98</v>
      </c>
    </row>
    <row r="531" spans="1:17" x14ac:dyDescent="0.25">
      <c r="A531" s="24"/>
      <c r="B531" s="24"/>
      <c r="C531" s="24"/>
      <c r="D531" s="24"/>
      <c r="E531" s="24"/>
      <c r="F531" s="24"/>
      <c r="G531" s="24"/>
      <c r="H531" s="24" t="s">
        <v>488</v>
      </c>
      <c r="I531" s="25">
        <v>45797</v>
      </c>
      <c r="J531" s="24" t="s">
        <v>494</v>
      </c>
      <c r="K531" s="24" t="s">
        <v>552</v>
      </c>
      <c r="L531" s="24" t="s">
        <v>827</v>
      </c>
      <c r="M531" s="24" t="s">
        <v>778</v>
      </c>
      <c r="N531" s="26"/>
      <c r="O531" s="24" t="s">
        <v>16</v>
      </c>
      <c r="P531" s="27">
        <v>375.2</v>
      </c>
      <c r="Q531" s="27">
        <f t="shared" si="18"/>
        <v>2958.18</v>
      </c>
    </row>
    <row r="532" spans="1:17" x14ac:dyDescent="0.25">
      <c r="A532" s="24"/>
      <c r="B532" s="24"/>
      <c r="C532" s="24"/>
      <c r="D532" s="24"/>
      <c r="E532" s="24"/>
      <c r="F532" s="24"/>
      <c r="G532" s="24"/>
      <c r="H532" s="24" t="s">
        <v>488</v>
      </c>
      <c r="I532" s="25">
        <v>45797</v>
      </c>
      <c r="J532" s="24" t="s">
        <v>494</v>
      </c>
      <c r="K532" s="24" t="s">
        <v>552</v>
      </c>
      <c r="L532" s="24" t="s">
        <v>828</v>
      </c>
      <c r="M532" s="24" t="s">
        <v>778</v>
      </c>
      <c r="N532" s="26"/>
      <c r="O532" s="24" t="s">
        <v>16</v>
      </c>
      <c r="P532" s="27">
        <v>355.52</v>
      </c>
      <c r="Q532" s="27">
        <f t="shared" si="18"/>
        <v>3313.7</v>
      </c>
    </row>
    <row r="533" spans="1:17" x14ac:dyDescent="0.25">
      <c r="A533" s="24"/>
      <c r="B533" s="24"/>
      <c r="C533" s="24"/>
      <c r="D533" s="24"/>
      <c r="E533" s="24"/>
      <c r="F533" s="24"/>
      <c r="G533" s="24"/>
      <c r="H533" s="24" t="s">
        <v>488</v>
      </c>
      <c r="I533" s="25">
        <v>45797</v>
      </c>
      <c r="J533" s="24" t="s">
        <v>494</v>
      </c>
      <c r="K533" s="24" t="s">
        <v>552</v>
      </c>
      <c r="L533" s="24" t="s">
        <v>829</v>
      </c>
      <c r="M533" s="24" t="s">
        <v>778</v>
      </c>
      <c r="N533" s="26"/>
      <c r="O533" s="24" t="s">
        <v>16</v>
      </c>
      <c r="P533" s="27">
        <v>187.6</v>
      </c>
      <c r="Q533" s="27">
        <f t="shared" si="18"/>
        <v>3501.3</v>
      </c>
    </row>
    <row r="534" spans="1:17" ht="15.75" thickBot="1" x14ac:dyDescent="0.3">
      <c r="A534" s="24"/>
      <c r="B534" s="24"/>
      <c r="C534" s="24"/>
      <c r="D534" s="24"/>
      <c r="E534" s="24"/>
      <c r="F534" s="24"/>
      <c r="G534" s="24"/>
      <c r="H534" s="24" t="s">
        <v>488</v>
      </c>
      <c r="I534" s="25">
        <v>45797</v>
      </c>
      <c r="J534" s="24" t="s">
        <v>494</v>
      </c>
      <c r="K534" s="24" t="s">
        <v>552</v>
      </c>
      <c r="L534" s="24" t="s">
        <v>830</v>
      </c>
      <c r="M534" s="24" t="s">
        <v>778</v>
      </c>
      <c r="N534" s="26"/>
      <c r="O534" s="24" t="s">
        <v>16</v>
      </c>
      <c r="P534" s="28">
        <v>242.4</v>
      </c>
      <c r="Q534" s="28">
        <f t="shared" si="18"/>
        <v>3743.7</v>
      </c>
    </row>
    <row r="535" spans="1:17" x14ac:dyDescent="0.25">
      <c r="A535" s="29"/>
      <c r="B535" s="29"/>
      <c r="C535" s="29"/>
      <c r="D535" s="29" t="s">
        <v>782</v>
      </c>
      <c r="E535" s="29"/>
      <c r="F535" s="29"/>
      <c r="G535" s="29"/>
      <c r="H535" s="29"/>
      <c r="I535" s="30"/>
      <c r="J535" s="29"/>
      <c r="K535" s="29"/>
      <c r="L535" s="29"/>
      <c r="M535" s="29"/>
      <c r="N535" s="29"/>
      <c r="O535" s="29"/>
      <c r="P535" s="2">
        <f>ROUND(SUM(P520:P534),5)</f>
        <v>3743.7</v>
      </c>
      <c r="Q535" s="2">
        <f>Q534</f>
        <v>3743.7</v>
      </c>
    </row>
    <row r="536" spans="1:17" x14ac:dyDescent="0.25">
      <c r="A536" s="1"/>
      <c r="B536" s="1"/>
      <c r="C536" s="1"/>
      <c r="D536" s="1" t="s">
        <v>367</v>
      </c>
      <c r="E536" s="1"/>
      <c r="F536" s="1"/>
      <c r="G536" s="1"/>
      <c r="H536" s="1"/>
      <c r="I536" s="22"/>
      <c r="J536" s="1"/>
      <c r="K536" s="1"/>
      <c r="L536" s="1"/>
      <c r="M536" s="1"/>
      <c r="N536" s="1"/>
      <c r="O536" s="1"/>
      <c r="P536" s="23"/>
      <c r="Q536" s="23"/>
    </row>
    <row r="537" spans="1:17" x14ac:dyDescent="0.25">
      <c r="A537" s="24"/>
      <c r="B537" s="24"/>
      <c r="C537" s="24"/>
      <c r="D537" s="24"/>
      <c r="E537" s="24"/>
      <c r="F537" s="24"/>
      <c r="G537" s="24"/>
      <c r="H537" s="24" t="s">
        <v>488</v>
      </c>
      <c r="I537" s="25">
        <v>45797</v>
      </c>
      <c r="J537" s="24" t="s">
        <v>494</v>
      </c>
      <c r="K537" s="24" t="s">
        <v>552</v>
      </c>
      <c r="L537" s="24" t="s">
        <v>831</v>
      </c>
      <c r="M537" s="24" t="s">
        <v>778</v>
      </c>
      <c r="N537" s="26"/>
      <c r="O537" s="24" t="s">
        <v>16</v>
      </c>
      <c r="P537" s="27">
        <v>531.6</v>
      </c>
      <c r="Q537" s="27">
        <f>ROUND(Q536+P537,5)</f>
        <v>531.6</v>
      </c>
    </row>
    <row r="538" spans="1:17" ht="15.75" thickBot="1" x14ac:dyDescent="0.3">
      <c r="A538" s="24"/>
      <c r="B538" s="24"/>
      <c r="C538" s="24"/>
      <c r="D538" s="24"/>
      <c r="E538" s="24"/>
      <c r="F538" s="24"/>
      <c r="G538" s="24"/>
      <c r="H538" s="24" t="s">
        <v>488</v>
      </c>
      <c r="I538" s="25">
        <v>45797</v>
      </c>
      <c r="J538" s="24" t="s">
        <v>494</v>
      </c>
      <c r="K538" s="24" t="s">
        <v>552</v>
      </c>
      <c r="L538" s="24" t="s">
        <v>832</v>
      </c>
      <c r="M538" s="24" t="s">
        <v>778</v>
      </c>
      <c r="N538" s="26"/>
      <c r="O538" s="24" t="s">
        <v>16</v>
      </c>
      <c r="P538" s="28">
        <v>647.91999999999996</v>
      </c>
      <c r="Q538" s="28">
        <f>ROUND(Q537+P538,5)</f>
        <v>1179.52</v>
      </c>
    </row>
    <row r="539" spans="1:17" x14ac:dyDescent="0.25">
      <c r="A539" s="29"/>
      <c r="B539" s="29"/>
      <c r="C539" s="29"/>
      <c r="D539" s="29" t="s">
        <v>783</v>
      </c>
      <c r="E539" s="29"/>
      <c r="F539" s="29"/>
      <c r="G539" s="29"/>
      <c r="H539" s="29"/>
      <c r="I539" s="30"/>
      <c r="J539" s="29"/>
      <c r="K539" s="29"/>
      <c r="L539" s="29"/>
      <c r="M539" s="29"/>
      <c r="N539" s="29"/>
      <c r="O539" s="29"/>
      <c r="P539" s="2">
        <f>ROUND(SUM(P536:P538),5)</f>
        <v>1179.52</v>
      </c>
      <c r="Q539" s="2">
        <f>Q538</f>
        <v>1179.52</v>
      </c>
    </row>
    <row r="540" spans="1:17" x14ac:dyDescent="0.25">
      <c r="A540" s="1"/>
      <c r="B540" s="1"/>
      <c r="C540" s="1"/>
      <c r="D540" s="1" t="s">
        <v>368</v>
      </c>
      <c r="E540" s="1"/>
      <c r="F540" s="1"/>
      <c r="G540" s="1"/>
      <c r="H540" s="1"/>
      <c r="I540" s="22"/>
      <c r="J540" s="1"/>
      <c r="K540" s="1"/>
      <c r="L540" s="1"/>
      <c r="M540" s="1"/>
      <c r="N540" s="1"/>
      <c r="O540" s="1"/>
      <c r="P540" s="23"/>
      <c r="Q540" s="23"/>
    </row>
    <row r="541" spans="1:17" x14ac:dyDescent="0.25">
      <c r="A541" s="24"/>
      <c r="B541" s="24"/>
      <c r="C541" s="24"/>
      <c r="D541" s="24"/>
      <c r="E541" s="24"/>
      <c r="F541" s="24"/>
      <c r="G541" s="24"/>
      <c r="H541" s="24" t="s">
        <v>488</v>
      </c>
      <c r="I541" s="25">
        <v>45797</v>
      </c>
      <c r="J541" s="24" t="s">
        <v>494</v>
      </c>
      <c r="K541" s="24" t="s">
        <v>552</v>
      </c>
      <c r="L541" s="24" t="s">
        <v>833</v>
      </c>
      <c r="M541" s="24" t="s">
        <v>778</v>
      </c>
      <c r="N541" s="26"/>
      <c r="O541" s="24" t="s">
        <v>16</v>
      </c>
      <c r="P541" s="27">
        <v>69</v>
      </c>
      <c r="Q541" s="27">
        <f t="shared" ref="Q541:Q548" si="19">ROUND(Q540+P541,5)</f>
        <v>69</v>
      </c>
    </row>
    <row r="542" spans="1:17" x14ac:dyDescent="0.25">
      <c r="A542" s="24"/>
      <c r="B542" s="24"/>
      <c r="C542" s="24"/>
      <c r="D542" s="24"/>
      <c r="E542" s="24"/>
      <c r="F542" s="24"/>
      <c r="G542" s="24"/>
      <c r="H542" s="24" t="s">
        <v>488</v>
      </c>
      <c r="I542" s="25">
        <v>45797</v>
      </c>
      <c r="J542" s="24" t="s">
        <v>494</v>
      </c>
      <c r="K542" s="24" t="s">
        <v>552</v>
      </c>
      <c r="L542" s="24" t="s">
        <v>834</v>
      </c>
      <c r="M542" s="24" t="s">
        <v>778</v>
      </c>
      <c r="N542" s="26"/>
      <c r="O542" s="24" t="s">
        <v>16</v>
      </c>
      <c r="P542" s="27">
        <v>69</v>
      </c>
      <c r="Q542" s="27">
        <f t="shared" si="19"/>
        <v>138</v>
      </c>
    </row>
    <row r="543" spans="1:17" x14ac:dyDescent="0.25">
      <c r="A543" s="24"/>
      <c r="B543" s="24"/>
      <c r="C543" s="24"/>
      <c r="D543" s="24"/>
      <c r="E543" s="24"/>
      <c r="F543" s="24"/>
      <c r="G543" s="24"/>
      <c r="H543" s="24" t="s">
        <v>488</v>
      </c>
      <c r="I543" s="25">
        <v>45797</v>
      </c>
      <c r="J543" s="24" t="s">
        <v>494</v>
      </c>
      <c r="K543" s="24" t="s">
        <v>552</v>
      </c>
      <c r="L543" s="24" t="s">
        <v>835</v>
      </c>
      <c r="M543" s="24" t="s">
        <v>778</v>
      </c>
      <c r="N543" s="26"/>
      <c r="O543" s="24" t="s">
        <v>16</v>
      </c>
      <c r="P543" s="27">
        <v>138</v>
      </c>
      <c r="Q543" s="27">
        <f t="shared" si="19"/>
        <v>276</v>
      </c>
    </row>
    <row r="544" spans="1:17" x14ac:dyDescent="0.25">
      <c r="A544" s="24"/>
      <c r="B544" s="24"/>
      <c r="C544" s="24"/>
      <c r="D544" s="24"/>
      <c r="E544" s="24"/>
      <c r="F544" s="24"/>
      <c r="G544" s="24"/>
      <c r="H544" s="24" t="s">
        <v>488</v>
      </c>
      <c r="I544" s="25">
        <v>45797</v>
      </c>
      <c r="J544" s="24" t="s">
        <v>494</v>
      </c>
      <c r="K544" s="24" t="s">
        <v>552</v>
      </c>
      <c r="L544" s="24" t="s">
        <v>836</v>
      </c>
      <c r="M544" s="24" t="s">
        <v>778</v>
      </c>
      <c r="N544" s="26"/>
      <c r="O544" s="24" t="s">
        <v>16</v>
      </c>
      <c r="P544" s="27">
        <v>69</v>
      </c>
      <c r="Q544" s="27">
        <f t="shared" si="19"/>
        <v>345</v>
      </c>
    </row>
    <row r="545" spans="1:17" x14ac:dyDescent="0.25">
      <c r="A545" s="24"/>
      <c r="B545" s="24"/>
      <c r="C545" s="24"/>
      <c r="D545" s="24"/>
      <c r="E545" s="24"/>
      <c r="F545" s="24"/>
      <c r="G545" s="24"/>
      <c r="H545" s="24" t="s">
        <v>488</v>
      </c>
      <c r="I545" s="25">
        <v>45797</v>
      </c>
      <c r="J545" s="24" t="s">
        <v>494</v>
      </c>
      <c r="K545" s="24" t="s">
        <v>552</v>
      </c>
      <c r="L545" s="24" t="s">
        <v>837</v>
      </c>
      <c r="M545" s="24" t="s">
        <v>778</v>
      </c>
      <c r="N545" s="26"/>
      <c r="O545" s="24" t="s">
        <v>16</v>
      </c>
      <c r="P545" s="27">
        <v>69</v>
      </c>
      <c r="Q545" s="27">
        <f t="shared" si="19"/>
        <v>414</v>
      </c>
    </row>
    <row r="546" spans="1:17" x14ac:dyDescent="0.25">
      <c r="A546" s="24"/>
      <c r="B546" s="24"/>
      <c r="C546" s="24"/>
      <c r="D546" s="24"/>
      <c r="E546" s="24"/>
      <c r="F546" s="24"/>
      <c r="G546" s="24"/>
      <c r="H546" s="24" t="s">
        <v>488</v>
      </c>
      <c r="I546" s="25">
        <v>45797</v>
      </c>
      <c r="J546" s="24" t="s">
        <v>494</v>
      </c>
      <c r="K546" s="24" t="s">
        <v>552</v>
      </c>
      <c r="L546" s="24" t="s">
        <v>838</v>
      </c>
      <c r="M546" s="24" t="s">
        <v>778</v>
      </c>
      <c r="N546" s="26"/>
      <c r="O546" s="24" t="s">
        <v>16</v>
      </c>
      <c r="P546" s="27">
        <v>69</v>
      </c>
      <c r="Q546" s="27">
        <f t="shared" si="19"/>
        <v>483</v>
      </c>
    </row>
    <row r="547" spans="1:17" x14ac:dyDescent="0.25">
      <c r="A547" s="24"/>
      <c r="B547" s="24"/>
      <c r="C547" s="24"/>
      <c r="D547" s="24"/>
      <c r="E547" s="24"/>
      <c r="F547" s="24"/>
      <c r="G547" s="24"/>
      <c r="H547" s="24" t="s">
        <v>488</v>
      </c>
      <c r="I547" s="25">
        <v>45797</v>
      </c>
      <c r="J547" s="24" t="s">
        <v>494</v>
      </c>
      <c r="K547" s="24" t="s">
        <v>552</v>
      </c>
      <c r="L547" s="24" t="s">
        <v>839</v>
      </c>
      <c r="M547" s="24" t="s">
        <v>778</v>
      </c>
      <c r="N547" s="26"/>
      <c r="O547" s="24" t="s">
        <v>16</v>
      </c>
      <c r="P547" s="27">
        <v>138</v>
      </c>
      <c r="Q547" s="27">
        <f t="shared" si="19"/>
        <v>621</v>
      </c>
    </row>
    <row r="548" spans="1:17" ht="15.75" thickBot="1" x14ac:dyDescent="0.3">
      <c r="A548" s="24"/>
      <c r="B548" s="24"/>
      <c r="C548" s="24"/>
      <c r="D548" s="24"/>
      <c r="E548" s="24"/>
      <c r="F548" s="24"/>
      <c r="G548" s="24"/>
      <c r="H548" s="24" t="s">
        <v>488</v>
      </c>
      <c r="I548" s="25">
        <v>45797</v>
      </c>
      <c r="J548" s="24" t="s">
        <v>494</v>
      </c>
      <c r="K548" s="24" t="s">
        <v>552</v>
      </c>
      <c r="L548" s="24" t="s">
        <v>840</v>
      </c>
      <c r="M548" s="24" t="s">
        <v>778</v>
      </c>
      <c r="N548" s="26"/>
      <c r="O548" s="24" t="s">
        <v>16</v>
      </c>
      <c r="P548" s="28">
        <v>69</v>
      </c>
      <c r="Q548" s="28">
        <f t="shared" si="19"/>
        <v>690</v>
      </c>
    </row>
    <row r="549" spans="1:17" x14ac:dyDescent="0.25">
      <c r="A549" s="29"/>
      <c r="B549" s="29"/>
      <c r="C549" s="29"/>
      <c r="D549" s="29" t="s">
        <v>784</v>
      </c>
      <c r="E549" s="29"/>
      <c r="F549" s="29"/>
      <c r="G549" s="29"/>
      <c r="H549" s="29"/>
      <c r="I549" s="30"/>
      <c r="J549" s="29"/>
      <c r="K549" s="29"/>
      <c r="L549" s="29"/>
      <c r="M549" s="29"/>
      <c r="N549" s="29"/>
      <c r="O549" s="29"/>
      <c r="P549" s="2">
        <f>ROUND(SUM(P540:P548),5)</f>
        <v>690</v>
      </c>
      <c r="Q549" s="2">
        <f>Q548</f>
        <v>690</v>
      </c>
    </row>
    <row r="550" spans="1:17" x14ac:dyDescent="0.25">
      <c r="A550" s="1"/>
      <c r="B550" s="1"/>
      <c r="C550" s="1"/>
      <c r="D550" s="1" t="s">
        <v>370</v>
      </c>
      <c r="E550" s="1"/>
      <c r="F550" s="1"/>
      <c r="G550" s="1"/>
      <c r="H550" s="1"/>
      <c r="I550" s="22"/>
      <c r="J550" s="1"/>
      <c r="K550" s="1"/>
      <c r="L550" s="1"/>
      <c r="M550" s="1"/>
      <c r="N550" s="1"/>
      <c r="O550" s="1"/>
      <c r="P550" s="23"/>
      <c r="Q550" s="23"/>
    </row>
    <row r="551" spans="1:17" ht="15.75" thickBot="1" x14ac:dyDescent="0.3">
      <c r="A551" s="21"/>
      <c r="B551" s="21"/>
      <c r="C551" s="21"/>
      <c r="D551" s="21"/>
      <c r="E551" s="21"/>
      <c r="F551" s="21"/>
      <c r="G551" s="24"/>
      <c r="H551" s="24" t="s">
        <v>488</v>
      </c>
      <c r="I551" s="25">
        <v>45797</v>
      </c>
      <c r="J551" s="24" t="s">
        <v>494</v>
      </c>
      <c r="K551" s="24" t="s">
        <v>552</v>
      </c>
      <c r="L551" s="24" t="s">
        <v>841</v>
      </c>
      <c r="M551" s="24" t="s">
        <v>778</v>
      </c>
      <c r="N551" s="26"/>
      <c r="O551" s="24" t="s">
        <v>16</v>
      </c>
      <c r="P551" s="27">
        <v>89.71</v>
      </c>
      <c r="Q551" s="27">
        <f>ROUND(Q550+P551,5)</f>
        <v>89.71</v>
      </c>
    </row>
    <row r="552" spans="1:17" ht="15.75" thickBot="1" x14ac:dyDescent="0.3">
      <c r="A552" s="29"/>
      <c r="B552" s="29"/>
      <c r="C552" s="29"/>
      <c r="D552" s="29" t="s">
        <v>785</v>
      </c>
      <c r="E552" s="29"/>
      <c r="F552" s="29"/>
      <c r="G552" s="29"/>
      <c r="H552" s="29"/>
      <c r="I552" s="30"/>
      <c r="J552" s="29"/>
      <c r="K552" s="29"/>
      <c r="L552" s="29"/>
      <c r="M552" s="29"/>
      <c r="N552" s="29"/>
      <c r="O552" s="29"/>
      <c r="P552" s="5">
        <f>ROUND(SUM(P550:P551),5)</f>
        <v>89.71</v>
      </c>
      <c r="Q552" s="5">
        <f>Q551</f>
        <v>89.71</v>
      </c>
    </row>
    <row r="553" spans="1:17" ht="15.75" thickBot="1" x14ac:dyDescent="0.3">
      <c r="A553" s="29"/>
      <c r="B553" s="29"/>
      <c r="C553" s="29" t="s">
        <v>372</v>
      </c>
      <c r="D553" s="29"/>
      <c r="E553" s="29"/>
      <c r="F553" s="29"/>
      <c r="G553" s="29"/>
      <c r="H553" s="29"/>
      <c r="I553" s="30"/>
      <c r="J553" s="29"/>
      <c r="K553" s="29"/>
      <c r="L553" s="29"/>
      <c r="M553" s="29"/>
      <c r="N553" s="29"/>
      <c r="O553" s="29"/>
      <c r="P553" s="3">
        <f>ROUND(P535+P539+P549+P552,5)</f>
        <v>5702.93</v>
      </c>
      <c r="Q553" s="3">
        <f>ROUND(Q535+Q539+Q549+Q552,5)</f>
        <v>5702.93</v>
      </c>
    </row>
    <row r="554" spans="1:17" x14ac:dyDescent="0.25">
      <c r="A554" s="29"/>
      <c r="B554" s="29" t="s">
        <v>373</v>
      </c>
      <c r="C554" s="29"/>
      <c r="D554" s="29"/>
      <c r="E554" s="29"/>
      <c r="F554" s="29"/>
      <c r="G554" s="29"/>
      <c r="H554" s="29"/>
      <c r="I554" s="30"/>
      <c r="J554" s="29"/>
      <c r="K554" s="29"/>
      <c r="L554" s="29"/>
      <c r="M554" s="29"/>
      <c r="N554" s="29"/>
      <c r="O554" s="29"/>
      <c r="P554" s="2">
        <f>ROUND(P518+P553,5)</f>
        <v>8011.41</v>
      </c>
      <c r="Q554" s="2">
        <f>ROUND(Q518+Q553,5)</f>
        <v>8011.41</v>
      </c>
    </row>
    <row r="555" spans="1:17" x14ac:dyDescent="0.25">
      <c r="A555" s="1"/>
      <c r="B555" s="1" t="s">
        <v>377</v>
      </c>
      <c r="C555" s="1"/>
      <c r="D555" s="1"/>
      <c r="E555" s="1"/>
      <c r="F555" s="1"/>
      <c r="G555" s="1"/>
      <c r="H555" s="1"/>
      <c r="I555" s="22"/>
      <c r="J555" s="1"/>
      <c r="K555" s="1"/>
      <c r="L555" s="1"/>
      <c r="M555" s="1"/>
      <c r="N555" s="1"/>
      <c r="O555" s="1"/>
      <c r="P555" s="23"/>
      <c r="Q555" s="23"/>
    </row>
    <row r="556" spans="1:17" x14ac:dyDescent="0.25">
      <c r="A556" s="1"/>
      <c r="B556" s="1"/>
      <c r="C556" s="1" t="s">
        <v>382</v>
      </c>
      <c r="D556" s="1"/>
      <c r="E556" s="1"/>
      <c r="F556" s="1"/>
      <c r="G556" s="1"/>
      <c r="H556" s="1"/>
      <c r="I556" s="22"/>
      <c r="J556" s="1"/>
      <c r="K556" s="1"/>
      <c r="L556" s="1"/>
      <c r="M556" s="1"/>
      <c r="N556" s="1"/>
      <c r="O556" s="1"/>
      <c r="P556" s="23"/>
      <c r="Q556" s="23"/>
    </row>
    <row r="557" spans="1:17" x14ac:dyDescent="0.25">
      <c r="A557" s="1"/>
      <c r="B557" s="1"/>
      <c r="C557" s="1"/>
      <c r="D557" s="1" t="s">
        <v>383</v>
      </c>
      <c r="E557" s="1"/>
      <c r="F557" s="1"/>
      <c r="G557" s="1"/>
      <c r="H557" s="1"/>
      <c r="I557" s="22"/>
      <c r="J557" s="1"/>
      <c r="K557" s="1"/>
      <c r="L557" s="1"/>
      <c r="M557" s="1"/>
      <c r="N557" s="1"/>
      <c r="O557" s="1"/>
      <c r="P557" s="23"/>
      <c r="Q557" s="23"/>
    </row>
    <row r="558" spans="1:17" x14ac:dyDescent="0.25">
      <c r="A558" s="24"/>
      <c r="B558" s="24"/>
      <c r="C558" s="24"/>
      <c r="D558" s="24"/>
      <c r="E558" s="24"/>
      <c r="F558" s="24"/>
      <c r="G558" s="24"/>
      <c r="H558" s="24" t="s">
        <v>490</v>
      </c>
      <c r="I558" s="25">
        <v>45797</v>
      </c>
      <c r="J558" s="24" t="s">
        <v>494</v>
      </c>
      <c r="K558" s="24" t="s">
        <v>802</v>
      </c>
      <c r="L558" s="24" t="s">
        <v>842</v>
      </c>
      <c r="M558" s="24" t="s">
        <v>778</v>
      </c>
      <c r="N558" s="26"/>
      <c r="O558" s="24" t="s">
        <v>39</v>
      </c>
      <c r="P558" s="27">
        <v>-187.6</v>
      </c>
      <c r="Q558" s="27">
        <f t="shared" ref="Q558:Q569" si="20">ROUND(Q557+P558,5)</f>
        <v>-187.6</v>
      </c>
    </row>
    <row r="559" spans="1:17" x14ac:dyDescent="0.25">
      <c r="A559" s="24"/>
      <c r="B559" s="24"/>
      <c r="C559" s="24"/>
      <c r="D559" s="24"/>
      <c r="E559" s="24"/>
      <c r="F559" s="24"/>
      <c r="G559" s="24"/>
      <c r="H559" s="24" t="s">
        <v>490</v>
      </c>
      <c r="I559" s="25">
        <v>45797</v>
      </c>
      <c r="J559" s="24" t="s">
        <v>494</v>
      </c>
      <c r="K559" s="24" t="s">
        <v>802</v>
      </c>
      <c r="L559" s="24" t="s">
        <v>843</v>
      </c>
      <c r="M559" s="24" t="s">
        <v>778</v>
      </c>
      <c r="N559" s="26"/>
      <c r="O559" s="24" t="s">
        <v>39</v>
      </c>
      <c r="P559" s="27">
        <v>-210.08</v>
      </c>
      <c r="Q559" s="27">
        <f t="shared" si="20"/>
        <v>-397.68</v>
      </c>
    </row>
    <row r="560" spans="1:17" x14ac:dyDescent="0.25">
      <c r="A560" s="24"/>
      <c r="B560" s="24"/>
      <c r="C560" s="24"/>
      <c r="D560" s="24"/>
      <c r="E560" s="24"/>
      <c r="F560" s="24"/>
      <c r="G560" s="24"/>
      <c r="H560" s="24" t="s">
        <v>490</v>
      </c>
      <c r="I560" s="25">
        <v>45797</v>
      </c>
      <c r="J560" s="24" t="s">
        <v>494</v>
      </c>
      <c r="K560" s="24" t="s">
        <v>803</v>
      </c>
      <c r="L560" s="24" t="s">
        <v>844</v>
      </c>
      <c r="M560" s="24" t="s">
        <v>778</v>
      </c>
      <c r="N560" s="26"/>
      <c r="O560" s="24" t="s">
        <v>39</v>
      </c>
      <c r="P560" s="27">
        <v>-375.2</v>
      </c>
      <c r="Q560" s="27">
        <f t="shared" si="20"/>
        <v>-772.88</v>
      </c>
    </row>
    <row r="561" spans="1:17" x14ac:dyDescent="0.25">
      <c r="A561" s="24"/>
      <c r="B561" s="24"/>
      <c r="C561" s="24"/>
      <c r="D561" s="24"/>
      <c r="E561" s="24"/>
      <c r="F561" s="24"/>
      <c r="G561" s="24"/>
      <c r="H561" s="24" t="s">
        <v>490</v>
      </c>
      <c r="I561" s="25">
        <v>45797</v>
      </c>
      <c r="J561" s="24" t="s">
        <v>494</v>
      </c>
      <c r="K561" s="24" t="s">
        <v>803</v>
      </c>
      <c r="L561" s="24" t="s">
        <v>845</v>
      </c>
      <c r="M561" s="24" t="s">
        <v>778</v>
      </c>
      <c r="N561" s="26"/>
      <c r="O561" s="24" t="s">
        <v>39</v>
      </c>
      <c r="P561" s="27">
        <v>-420.16</v>
      </c>
      <c r="Q561" s="27">
        <f t="shared" si="20"/>
        <v>-1193.04</v>
      </c>
    </row>
    <row r="562" spans="1:17" x14ac:dyDescent="0.25">
      <c r="A562" s="24"/>
      <c r="B562" s="24"/>
      <c r="C562" s="24"/>
      <c r="D562" s="24"/>
      <c r="E562" s="24"/>
      <c r="F562" s="24"/>
      <c r="G562" s="24"/>
      <c r="H562" s="24" t="s">
        <v>490</v>
      </c>
      <c r="I562" s="25">
        <v>45797</v>
      </c>
      <c r="J562" s="24" t="s">
        <v>494</v>
      </c>
      <c r="K562" s="24" t="s">
        <v>804</v>
      </c>
      <c r="L562" s="24" t="s">
        <v>844</v>
      </c>
      <c r="M562" s="24" t="s">
        <v>778</v>
      </c>
      <c r="N562" s="26"/>
      <c r="O562" s="24" t="s">
        <v>39</v>
      </c>
      <c r="P562" s="27">
        <v>-375.2</v>
      </c>
      <c r="Q562" s="27">
        <f t="shared" si="20"/>
        <v>-1568.24</v>
      </c>
    </row>
    <row r="563" spans="1:17" x14ac:dyDescent="0.25">
      <c r="A563" s="24"/>
      <c r="B563" s="24"/>
      <c r="C563" s="24"/>
      <c r="D563" s="24"/>
      <c r="E563" s="24"/>
      <c r="F563" s="24"/>
      <c r="G563" s="24"/>
      <c r="H563" s="24" t="s">
        <v>490</v>
      </c>
      <c r="I563" s="25">
        <v>45797</v>
      </c>
      <c r="J563" s="24" t="s">
        <v>494</v>
      </c>
      <c r="K563" s="24" t="s">
        <v>804</v>
      </c>
      <c r="L563" s="24" t="s">
        <v>846</v>
      </c>
      <c r="M563" s="24" t="s">
        <v>778</v>
      </c>
      <c r="N563" s="26"/>
      <c r="O563" s="24" t="s">
        <v>39</v>
      </c>
      <c r="P563" s="27">
        <v>-355.52</v>
      </c>
      <c r="Q563" s="27">
        <f t="shared" si="20"/>
        <v>-1923.76</v>
      </c>
    </row>
    <row r="564" spans="1:17" x14ac:dyDescent="0.25">
      <c r="A564" s="24"/>
      <c r="B564" s="24"/>
      <c r="C564" s="24"/>
      <c r="D564" s="24"/>
      <c r="E564" s="24"/>
      <c r="F564" s="24"/>
      <c r="G564" s="24"/>
      <c r="H564" s="24" t="s">
        <v>490</v>
      </c>
      <c r="I564" s="25">
        <v>45797</v>
      </c>
      <c r="J564" s="24" t="s">
        <v>494</v>
      </c>
      <c r="K564" s="24" t="s">
        <v>805</v>
      </c>
      <c r="L564" s="24" t="s">
        <v>842</v>
      </c>
      <c r="M564" s="24" t="s">
        <v>778</v>
      </c>
      <c r="N564" s="26"/>
      <c r="O564" s="24" t="s">
        <v>39</v>
      </c>
      <c r="P564" s="27">
        <v>-187.6</v>
      </c>
      <c r="Q564" s="27">
        <f t="shared" si="20"/>
        <v>-2111.36</v>
      </c>
    </row>
    <row r="565" spans="1:17" x14ac:dyDescent="0.25">
      <c r="A565" s="24"/>
      <c r="B565" s="24"/>
      <c r="C565" s="24"/>
      <c r="D565" s="24"/>
      <c r="E565" s="24"/>
      <c r="F565" s="24"/>
      <c r="G565" s="24"/>
      <c r="H565" s="24" t="s">
        <v>490</v>
      </c>
      <c r="I565" s="25">
        <v>45797</v>
      </c>
      <c r="J565" s="24" t="s">
        <v>494</v>
      </c>
      <c r="K565" s="24" t="s">
        <v>805</v>
      </c>
      <c r="L565" s="24" t="s">
        <v>847</v>
      </c>
      <c r="M565" s="24" t="s">
        <v>778</v>
      </c>
      <c r="N565" s="26"/>
      <c r="O565" s="24" t="s">
        <v>39</v>
      </c>
      <c r="P565" s="27">
        <v>-242.4</v>
      </c>
      <c r="Q565" s="27">
        <f t="shared" si="20"/>
        <v>-2353.7600000000002</v>
      </c>
    </row>
    <row r="566" spans="1:17" x14ac:dyDescent="0.25">
      <c r="A566" s="24"/>
      <c r="B566" s="24"/>
      <c r="C566" s="24"/>
      <c r="D566" s="24"/>
      <c r="E566" s="24"/>
      <c r="F566" s="24"/>
      <c r="G566" s="24"/>
      <c r="H566" s="24" t="s">
        <v>490</v>
      </c>
      <c r="I566" s="25">
        <v>45797</v>
      </c>
      <c r="J566" s="24" t="s">
        <v>494</v>
      </c>
      <c r="K566" s="24" t="s">
        <v>806</v>
      </c>
      <c r="L566" s="24" t="s">
        <v>842</v>
      </c>
      <c r="M566" s="24" t="s">
        <v>778</v>
      </c>
      <c r="N566" s="26"/>
      <c r="O566" s="24" t="s">
        <v>39</v>
      </c>
      <c r="P566" s="27">
        <v>-187.6</v>
      </c>
      <c r="Q566" s="27">
        <f t="shared" si="20"/>
        <v>-2541.36</v>
      </c>
    </row>
    <row r="567" spans="1:17" x14ac:dyDescent="0.25">
      <c r="A567" s="24"/>
      <c r="B567" s="24"/>
      <c r="C567" s="24"/>
      <c r="D567" s="24"/>
      <c r="E567" s="24"/>
      <c r="F567" s="24"/>
      <c r="G567" s="24"/>
      <c r="H567" s="24" t="s">
        <v>490</v>
      </c>
      <c r="I567" s="25">
        <v>45797</v>
      </c>
      <c r="J567" s="24" t="s">
        <v>494</v>
      </c>
      <c r="K567" s="24" t="s">
        <v>806</v>
      </c>
      <c r="L567" s="24" t="s">
        <v>843</v>
      </c>
      <c r="M567" s="24" t="s">
        <v>778</v>
      </c>
      <c r="N567" s="26"/>
      <c r="O567" s="24" t="s">
        <v>39</v>
      </c>
      <c r="P567" s="27">
        <v>-210.08</v>
      </c>
      <c r="Q567" s="27">
        <f t="shared" si="20"/>
        <v>-2751.44</v>
      </c>
    </row>
    <row r="568" spans="1:17" x14ac:dyDescent="0.25">
      <c r="A568" s="24"/>
      <c r="B568" s="24"/>
      <c r="C568" s="24"/>
      <c r="D568" s="24"/>
      <c r="E568" s="24"/>
      <c r="F568" s="24"/>
      <c r="G568" s="24"/>
      <c r="H568" s="24" t="s">
        <v>490</v>
      </c>
      <c r="I568" s="25">
        <v>45797</v>
      </c>
      <c r="J568" s="24" t="s">
        <v>494</v>
      </c>
      <c r="K568" s="24" t="s">
        <v>807</v>
      </c>
      <c r="L568" s="24" t="s">
        <v>842</v>
      </c>
      <c r="M568" s="24" t="s">
        <v>778</v>
      </c>
      <c r="N568" s="26"/>
      <c r="O568" s="24" t="s">
        <v>39</v>
      </c>
      <c r="P568" s="27">
        <v>-187.6</v>
      </c>
      <c r="Q568" s="27">
        <f t="shared" si="20"/>
        <v>-2939.04</v>
      </c>
    </row>
    <row r="569" spans="1:17" ht="15.75" thickBot="1" x14ac:dyDescent="0.3">
      <c r="A569" s="24"/>
      <c r="B569" s="24"/>
      <c r="C569" s="24"/>
      <c r="D569" s="24"/>
      <c r="E569" s="24"/>
      <c r="F569" s="24"/>
      <c r="G569" s="24"/>
      <c r="H569" s="24" t="s">
        <v>490</v>
      </c>
      <c r="I569" s="25">
        <v>45797</v>
      </c>
      <c r="J569" s="24" t="s">
        <v>494</v>
      </c>
      <c r="K569" s="24" t="s">
        <v>807</v>
      </c>
      <c r="L569" s="24" t="s">
        <v>847</v>
      </c>
      <c r="M569" s="24" t="s">
        <v>778</v>
      </c>
      <c r="N569" s="26"/>
      <c r="O569" s="24" t="s">
        <v>39</v>
      </c>
      <c r="P569" s="28">
        <v>-242.4</v>
      </c>
      <c r="Q569" s="28">
        <f t="shared" si="20"/>
        <v>-3181.44</v>
      </c>
    </row>
    <row r="570" spans="1:17" x14ac:dyDescent="0.25">
      <c r="A570" s="29"/>
      <c r="B570" s="29"/>
      <c r="C570" s="29"/>
      <c r="D570" s="29" t="s">
        <v>786</v>
      </c>
      <c r="E570" s="29"/>
      <c r="F570" s="29"/>
      <c r="G570" s="29"/>
      <c r="H570" s="29"/>
      <c r="I570" s="30"/>
      <c r="J570" s="29"/>
      <c r="K570" s="29"/>
      <c r="L570" s="29"/>
      <c r="M570" s="29"/>
      <c r="N570" s="29"/>
      <c r="O570" s="29"/>
      <c r="P570" s="2">
        <f>ROUND(SUM(P557:P569),5)</f>
        <v>-3181.44</v>
      </c>
      <c r="Q570" s="2">
        <f>Q569</f>
        <v>-3181.44</v>
      </c>
    </row>
    <row r="571" spans="1:17" x14ac:dyDescent="0.25">
      <c r="A571" s="1"/>
      <c r="B571" s="1"/>
      <c r="C571" s="1"/>
      <c r="D571" s="1" t="s">
        <v>384</v>
      </c>
      <c r="E571" s="1"/>
      <c r="F571" s="1"/>
      <c r="G571" s="1"/>
      <c r="H571" s="1"/>
      <c r="I571" s="22"/>
      <c r="J571" s="1"/>
      <c r="K571" s="1"/>
      <c r="L571" s="1"/>
      <c r="M571" s="1"/>
      <c r="N571" s="1"/>
      <c r="O571" s="1"/>
      <c r="P571" s="23"/>
      <c r="Q571" s="23"/>
    </row>
    <row r="572" spans="1:17" x14ac:dyDescent="0.25">
      <c r="A572" s="24"/>
      <c r="B572" s="24"/>
      <c r="C572" s="24"/>
      <c r="D572" s="24"/>
      <c r="E572" s="24"/>
      <c r="F572" s="24"/>
      <c r="G572" s="24"/>
      <c r="H572" s="24" t="s">
        <v>492</v>
      </c>
      <c r="I572" s="25">
        <v>45807</v>
      </c>
      <c r="J572" s="24" t="s">
        <v>533</v>
      </c>
      <c r="K572" s="24" t="s">
        <v>600</v>
      </c>
      <c r="L572" s="24" t="s">
        <v>693</v>
      </c>
      <c r="M572" s="24" t="s">
        <v>778</v>
      </c>
      <c r="N572" s="26"/>
      <c r="O572" s="24" t="s">
        <v>11</v>
      </c>
      <c r="P572" s="27">
        <v>-262.56</v>
      </c>
      <c r="Q572" s="27">
        <f t="shared" ref="Q572:Q577" si="21">ROUND(Q571+P572,5)</f>
        <v>-262.56</v>
      </c>
    </row>
    <row r="573" spans="1:17" x14ac:dyDescent="0.25">
      <c r="A573" s="24"/>
      <c r="B573" s="24"/>
      <c r="C573" s="24"/>
      <c r="D573" s="24"/>
      <c r="E573" s="24"/>
      <c r="F573" s="24"/>
      <c r="G573" s="24"/>
      <c r="H573" s="24" t="s">
        <v>492</v>
      </c>
      <c r="I573" s="25">
        <v>45807</v>
      </c>
      <c r="J573" s="24" t="s">
        <v>533</v>
      </c>
      <c r="K573" s="24" t="s">
        <v>600</v>
      </c>
      <c r="L573" s="24" t="s">
        <v>693</v>
      </c>
      <c r="M573" s="24" t="s">
        <v>778</v>
      </c>
      <c r="N573" s="26"/>
      <c r="O573" s="24" t="s">
        <v>11</v>
      </c>
      <c r="P573" s="27">
        <v>-299.7</v>
      </c>
      <c r="Q573" s="27">
        <f t="shared" si="21"/>
        <v>-562.26</v>
      </c>
    </row>
    <row r="574" spans="1:17" x14ac:dyDescent="0.25">
      <c r="A574" s="24"/>
      <c r="B574" s="24"/>
      <c r="C574" s="24"/>
      <c r="D574" s="24"/>
      <c r="E574" s="24"/>
      <c r="F574" s="24"/>
      <c r="G574" s="24"/>
      <c r="H574" s="24" t="s">
        <v>492</v>
      </c>
      <c r="I574" s="25">
        <v>45807</v>
      </c>
      <c r="J574" s="24" t="s">
        <v>523</v>
      </c>
      <c r="K574" s="24" t="s">
        <v>590</v>
      </c>
      <c r="L574" s="24" t="s">
        <v>693</v>
      </c>
      <c r="M574" s="24" t="s">
        <v>778</v>
      </c>
      <c r="N574" s="26"/>
      <c r="O574" s="24" t="s">
        <v>11</v>
      </c>
      <c r="P574" s="27">
        <v>0</v>
      </c>
      <c r="Q574" s="27">
        <f t="shared" si="21"/>
        <v>-562.26</v>
      </c>
    </row>
    <row r="575" spans="1:17" x14ac:dyDescent="0.25">
      <c r="A575" s="24"/>
      <c r="B575" s="24"/>
      <c r="C575" s="24"/>
      <c r="D575" s="24"/>
      <c r="E575" s="24"/>
      <c r="F575" s="24"/>
      <c r="G575" s="24"/>
      <c r="H575" s="24" t="s">
        <v>492</v>
      </c>
      <c r="I575" s="25">
        <v>45807</v>
      </c>
      <c r="J575" s="24" t="s">
        <v>523</v>
      </c>
      <c r="K575" s="24" t="s">
        <v>590</v>
      </c>
      <c r="L575" s="24" t="s">
        <v>693</v>
      </c>
      <c r="M575" s="24" t="s">
        <v>778</v>
      </c>
      <c r="N575" s="26"/>
      <c r="O575" s="24" t="s">
        <v>11</v>
      </c>
      <c r="P575" s="27">
        <v>-10889.93</v>
      </c>
      <c r="Q575" s="27">
        <f t="shared" si="21"/>
        <v>-11452.19</v>
      </c>
    </row>
    <row r="576" spans="1:17" x14ac:dyDescent="0.25">
      <c r="A576" s="24"/>
      <c r="B576" s="24"/>
      <c r="C576" s="24"/>
      <c r="D576" s="24"/>
      <c r="E576" s="24"/>
      <c r="F576" s="24"/>
      <c r="G576" s="24"/>
      <c r="H576" s="24" t="s">
        <v>492</v>
      </c>
      <c r="I576" s="25">
        <v>45807</v>
      </c>
      <c r="J576" s="24" t="s">
        <v>531</v>
      </c>
      <c r="K576" s="24" t="s">
        <v>598</v>
      </c>
      <c r="L576" s="24" t="s">
        <v>693</v>
      </c>
      <c r="M576" s="24" t="s">
        <v>778</v>
      </c>
      <c r="N576" s="26"/>
      <c r="O576" s="24" t="s">
        <v>11</v>
      </c>
      <c r="P576" s="27">
        <v>-531.6</v>
      </c>
      <c r="Q576" s="27">
        <f t="shared" si="21"/>
        <v>-11983.79</v>
      </c>
    </row>
    <row r="577" spans="1:17" ht="15.75" thickBot="1" x14ac:dyDescent="0.3">
      <c r="A577" s="24"/>
      <c r="B577" s="24"/>
      <c r="C577" s="24"/>
      <c r="D577" s="24"/>
      <c r="E577" s="24"/>
      <c r="F577" s="24"/>
      <c r="G577" s="24"/>
      <c r="H577" s="24" t="s">
        <v>492</v>
      </c>
      <c r="I577" s="25">
        <v>45807</v>
      </c>
      <c r="J577" s="24" t="s">
        <v>531</v>
      </c>
      <c r="K577" s="24" t="s">
        <v>598</v>
      </c>
      <c r="L577" s="24" t="s">
        <v>693</v>
      </c>
      <c r="M577" s="24" t="s">
        <v>778</v>
      </c>
      <c r="N577" s="26"/>
      <c r="O577" s="24" t="s">
        <v>11</v>
      </c>
      <c r="P577" s="28">
        <v>-647.91999999999996</v>
      </c>
      <c r="Q577" s="28">
        <f t="shared" si="21"/>
        <v>-12631.71</v>
      </c>
    </row>
    <row r="578" spans="1:17" x14ac:dyDescent="0.25">
      <c r="A578" s="29"/>
      <c r="B578" s="29"/>
      <c r="C578" s="29"/>
      <c r="D578" s="29" t="s">
        <v>787</v>
      </c>
      <c r="E578" s="29"/>
      <c r="F578" s="29"/>
      <c r="G578" s="29"/>
      <c r="H578" s="29"/>
      <c r="I578" s="30"/>
      <c r="J578" s="29"/>
      <c r="K578" s="29"/>
      <c r="L578" s="29"/>
      <c r="M578" s="29"/>
      <c r="N578" s="29"/>
      <c r="O578" s="29"/>
      <c r="P578" s="2">
        <f>ROUND(SUM(P571:P577),5)</f>
        <v>-12631.71</v>
      </c>
      <c r="Q578" s="2">
        <f>Q577</f>
        <v>-12631.71</v>
      </c>
    </row>
    <row r="579" spans="1:17" x14ac:dyDescent="0.25">
      <c r="A579" s="1"/>
      <c r="B579" s="1"/>
      <c r="C579" s="1"/>
      <c r="D579" s="1" t="s">
        <v>385</v>
      </c>
      <c r="E579" s="1"/>
      <c r="F579" s="1"/>
      <c r="G579" s="1"/>
      <c r="H579" s="1"/>
      <c r="I579" s="22"/>
      <c r="J579" s="1"/>
      <c r="K579" s="1"/>
      <c r="L579" s="1"/>
      <c r="M579" s="1"/>
      <c r="N579" s="1"/>
      <c r="O579" s="1"/>
      <c r="P579" s="23"/>
      <c r="Q579" s="23"/>
    </row>
    <row r="580" spans="1:17" x14ac:dyDescent="0.25">
      <c r="A580" s="24"/>
      <c r="B580" s="24"/>
      <c r="C580" s="24"/>
      <c r="D580" s="24"/>
      <c r="E580" s="24"/>
      <c r="F580" s="24"/>
      <c r="G580" s="24"/>
      <c r="H580" s="24" t="s">
        <v>490</v>
      </c>
      <c r="I580" s="25">
        <v>45797</v>
      </c>
      <c r="J580" s="24" t="s">
        <v>494</v>
      </c>
      <c r="K580" s="24" t="s">
        <v>802</v>
      </c>
      <c r="L580" s="24" t="s">
        <v>848</v>
      </c>
      <c r="M580" s="24" t="s">
        <v>778</v>
      </c>
      <c r="N580" s="26"/>
      <c r="O580" s="24" t="s">
        <v>39</v>
      </c>
      <c r="P580" s="27">
        <v>-69</v>
      </c>
      <c r="Q580" s="27">
        <f t="shared" ref="Q580:Q587" si="22">ROUND(Q579+P580,5)</f>
        <v>-69</v>
      </c>
    </row>
    <row r="581" spans="1:17" x14ac:dyDescent="0.25">
      <c r="A581" s="24"/>
      <c r="B581" s="24"/>
      <c r="C581" s="24"/>
      <c r="D581" s="24"/>
      <c r="E581" s="24"/>
      <c r="F581" s="24"/>
      <c r="G581" s="24"/>
      <c r="H581" s="24" t="s">
        <v>490</v>
      </c>
      <c r="I581" s="25">
        <v>45797</v>
      </c>
      <c r="J581" s="24" t="s">
        <v>494</v>
      </c>
      <c r="K581" s="24" t="s">
        <v>803</v>
      </c>
      <c r="L581" s="24" t="s">
        <v>848</v>
      </c>
      <c r="M581" s="24" t="s">
        <v>778</v>
      </c>
      <c r="N581" s="26"/>
      <c r="O581" s="24" t="s">
        <v>39</v>
      </c>
      <c r="P581" s="27">
        <v>-138</v>
      </c>
      <c r="Q581" s="27">
        <f t="shared" si="22"/>
        <v>-207</v>
      </c>
    </row>
    <row r="582" spans="1:17" x14ac:dyDescent="0.25">
      <c r="A582" s="24"/>
      <c r="B582" s="24"/>
      <c r="C582" s="24"/>
      <c r="D582" s="24"/>
      <c r="E582" s="24"/>
      <c r="F582" s="24"/>
      <c r="G582" s="24"/>
      <c r="H582" s="24" t="s">
        <v>490</v>
      </c>
      <c r="I582" s="25">
        <v>45797</v>
      </c>
      <c r="J582" s="24" t="s">
        <v>494</v>
      </c>
      <c r="K582" s="24" t="s">
        <v>804</v>
      </c>
      <c r="L582" s="24" t="s">
        <v>848</v>
      </c>
      <c r="M582" s="24" t="s">
        <v>778</v>
      </c>
      <c r="N582" s="26"/>
      <c r="O582" s="24" t="s">
        <v>39</v>
      </c>
      <c r="P582" s="27">
        <v>-138</v>
      </c>
      <c r="Q582" s="27">
        <f t="shared" si="22"/>
        <v>-345</v>
      </c>
    </row>
    <row r="583" spans="1:17" x14ac:dyDescent="0.25">
      <c r="A583" s="24"/>
      <c r="B583" s="24"/>
      <c r="C583" s="24"/>
      <c r="D583" s="24"/>
      <c r="E583" s="24"/>
      <c r="F583" s="24"/>
      <c r="G583" s="24"/>
      <c r="H583" s="24" t="s">
        <v>490</v>
      </c>
      <c r="I583" s="25">
        <v>45797</v>
      </c>
      <c r="J583" s="24" t="s">
        <v>494</v>
      </c>
      <c r="K583" s="24" t="s">
        <v>805</v>
      </c>
      <c r="L583" s="24" t="s">
        <v>848</v>
      </c>
      <c r="M583" s="24" t="s">
        <v>778</v>
      </c>
      <c r="N583" s="26"/>
      <c r="O583" s="24" t="s">
        <v>39</v>
      </c>
      <c r="P583" s="27">
        <v>-69</v>
      </c>
      <c r="Q583" s="27">
        <f t="shared" si="22"/>
        <v>-414</v>
      </c>
    </row>
    <row r="584" spans="1:17" x14ac:dyDescent="0.25">
      <c r="A584" s="24"/>
      <c r="B584" s="24"/>
      <c r="C584" s="24"/>
      <c r="D584" s="24"/>
      <c r="E584" s="24"/>
      <c r="F584" s="24"/>
      <c r="G584" s="24"/>
      <c r="H584" s="24" t="s">
        <v>490</v>
      </c>
      <c r="I584" s="25">
        <v>45797</v>
      </c>
      <c r="J584" s="24" t="s">
        <v>494</v>
      </c>
      <c r="K584" s="24" t="s">
        <v>806</v>
      </c>
      <c r="L584" s="24" t="s">
        <v>848</v>
      </c>
      <c r="M584" s="24" t="s">
        <v>778</v>
      </c>
      <c r="N584" s="26"/>
      <c r="O584" s="24" t="s">
        <v>39</v>
      </c>
      <c r="P584" s="27">
        <v>-69</v>
      </c>
      <c r="Q584" s="27">
        <f t="shared" si="22"/>
        <v>-483</v>
      </c>
    </row>
    <row r="585" spans="1:17" x14ac:dyDescent="0.25">
      <c r="A585" s="24"/>
      <c r="B585" s="24"/>
      <c r="C585" s="24"/>
      <c r="D585" s="24"/>
      <c r="E585" s="24"/>
      <c r="F585" s="24"/>
      <c r="G585" s="24"/>
      <c r="H585" s="24" t="s">
        <v>490</v>
      </c>
      <c r="I585" s="25">
        <v>45797</v>
      </c>
      <c r="J585" s="24" t="s">
        <v>494</v>
      </c>
      <c r="K585" s="24" t="s">
        <v>807</v>
      </c>
      <c r="L585" s="24" t="s">
        <v>848</v>
      </c>
      <c r="M585" s="24" t="s">
        <v>778</v>
      </c>
      <c r="N585" s="26"/>
      <c r="O585" s="24" t="s">
        <v>39</v>
      </c>
      <c r="P585" s="27">
        <v>-69</v>
      </c>
      <c r="Q585" s="27">
        <f t="shared" si="22"/>
        <v>-552</v>
      </c>
    </row>
    <row r="586" spans="1:17" x14ac:dyDescent="0.25">
      <c r="A586" s="24"/>
      <c r="B586" s="24"/>
      <c r="C586" s="24"/>
      <c r="D586" s="24"/>
      <c r="E586" s="24"/>
      <c r="F586" s="24"/>
      <c r="G586" s="24"/>
      <c r="H586" s="24" t="s">
        <v>492</v>
      </c>
      <c r="I586" s="25">
        <v>45807</v>
      </c>
      <c r="J586" s="24" t="s">
        <v>533</v>
      </c>
      <c r="K586" s="24" t="s">
        <v>600</v>
      </c>
      <c r="L586" s="24" t="s">
        <v>693</v>
      </c>
      <c r="M586" s="24" t="s">
        <v>778</v>
      </c>
      <c r="N586" s="26"/>
      <c r="O586" s="24" t="s">
        <v>11</v>
      </c>
      <c r="P586" s="27">
        <v>-69</v>
      </c>
      <c r="Q586" s="27">
        <f t="shared" si="22"/>
        <v>-621</v>
      </c>
    </row>
    <row r="587" spans="1:17" ht="15.75" thickBot="1" x14ac:dyDescent="0.3">
      <c r="A587" s="24"/>
      <c r="B587" s="24"/>
      <c r="C587" s="24"/>
      <c r="D587" s="24"/>
      <c r="E587" s="24"/>
      <c r="F587" s="24"/>
      <c r="G587" s="24"/>
      <c r="H587" s="24" t="s">
        <v>492</v>
      </c>
      <c r="I587" s="25">
        <v>45807</v>
      </c>
      <c r="J587" s="24" t="s">
        <v>531</v>
      </c>
      <c r="K587" s="24" t="s">
        <v>598</v>
      </c>
      <c r="L587" s="24" t="s">
        <v>693</v>
      </c>
      <c r="M587" s="24" t="s">
        <v>778</v>
      </c>
      <c r="N587" s="26"/>
      <c r="O587" s="24" t="s">
        <v>11</v>
      </c>
      <c r="P587" s="27">
        <v>-69</v>
      </c>
      <c r="Q587" s="27">
        <f t="shared" si="22"/>
        <v>-690</v>
      </c>
    </row>
    <row r="588" spans="1:17" ht="15.75" thickBot="1" x14ac:dyDescent="0.3">
      <c r="A588" s="29"/>
      <c r="B588" s="29"/>
      <c r="C588" s="29"/>
      <c r="D588" s="29" t="s">
        <v>788</v>
      </c>
      <c r="E588" s="29"/>
      <c r="F588" s="29"/>
      <c r="G588" s="29"/>
      <c r="H588" s="29"/>
      <c r="I588" s="30"/>
      <c r="J588" s="29"/>
      <c r="K588" s="29"/>
      <c r="L588" s="29"/>
      <c r="M588" s="29"/>
      <c r="N588" s="29"/>
      <c r="O588" s="29"/>
      <c r="P588" s="5">
        <f>ROUND(SUM(P579:P587),5)</f>
        <v>-690</v>
      </c>
      <c r="Q588" s="5">
        <f>Q587</f>
        <v>-690</v>
      </c>
    </row>
    <row r="589" spans="1:17" ht="15.75" thickBot="1" x14ac:dyDescent="0.3">
      <c r="A589" s="29"/>
      <c r="B589" s="29"/>
      <c r="C589" s="29" t="s">
        <v>387</v>
      </c>
      <c r="D589" s="29"/>
      <c r="E589" s="29"/>
      <c r="F589" s="29"/>
      <c r="G589" s="29"/>
      <c r="H589" s="29"/>
      <c r="I589" s="30"/>
      <c r="J589" s="29"/>
      <c r="K589" s="29"/>
      <c r="L589" s="29"/>
      <c r="M589" s="29"/>
      <c r="N589" s="29"/>
      <c r="O589" s="29"/>
      <c r="P589" s="5">
        <f>ROUND(P570+P578+P588,5)</f>
        <v>-16503.150000000001</v>
      </c>
      <c r="Q589" s="5">
        <f>ROUND(Q570+Q578+Q588,5)</f>
        <v>-16503.150000000001</v>
      </c>
    </row>
    <row r="590" spans="1:17" ht="15.75" thickBot="1" x14ac:dyDescent="0.3">
      <c r="A590" s="29"/>
      <c r="B590" s="29" t="s">
        <v>389</v>
      </c>
      <c r="C590" s="29"/>
      <c r="D590" s="29"/>
      <c r="E590" s="29"/>
      <c r="F590" s="29"/>
      <c r="G590" s="29"/>
      <c r="H590" s="29"/>
      <c r="I590" s="30"/>
      <c r="J590" s="29"/>
      <c r="K590" s="29"/>
      <c r="L590" s="29"/>
      <c r="M590" s="29"/>
      <c r="N590" s="29"/>
      <c r="O590" s="29"/>
      <c r="P590" s="5">
        <f>P589</f>
        <v>-16503.150000000001</v>
      </c>
      <c r="Q590" s="5">
        <f>Q589</f>
        <v>-16503.150000000001</v>
      </c>
    </row>
    <row r="591" spans="1:17" s="8" customFormat="1" ht="12" thickBot="1" x14ac:dyDescent="0.25">
      <c r="A591" s="6" t="s">
        <v>789</v>
      </c>
      <c r="B591" s="6"/>
      <c r="C591" s="6"/>
      <c r="D591" s="6"/>
      <c r="E591" s="6"/>
      <c r="F591" s="6"/>
      <c r="G591" s="6"/>
      <c r="H591" s="6"/>
      <c r="I591" s="31"/>
      <c r="J591" s="6"/>
      <c r="K591" s="6"/>
      <c r="L591" s="6"/>
      <c r="M591" s="6"/>
      <c r="N591" s="6"/>
      <c r="O591" s="6"/>
      <c r="P591" s="7">
        <f>ROUND(P7+P17+P61+P116+P408+P419+P424+P465+P471+P492+P500+P554+P590,5)</f>
        <v>311277.65000000002</v>
      </c>
      <c r="Q591" s="7">
        <f>ROUND(Q7+Q17+Q61+Q116+Q408+Q419+Q424+Q465+Q471+Q492+Q500+Q554+Q590,5)</f>
        <v>311277.65000000002</v>
      </c>
    </row>
    <row r="592" spans="1:17" ht="15.75" thickTop="1" x14ac:dyDescent="0.25"/>
  </sheetData>
  <pageMargins left="0.7" right="0.7" top="0.75" bottom="0.75" header="0.1" footer="0.3"/>
  <pageSetup orientation="portrait" r:id="rId1"/>
  <headerFooter>
    <oddHeader>&amp;L&amp;"Arial,Bold"&amp;8 3:11 PM
&amp;"Arial,Bold"&amp;8 06/07/25
&amp;"Arial,Bold"&amp;8 Accrual Basis&amp;C&amp;"Arial,Bold"&amp;12 Nederland Fire Protection District
&amp;"Arial,Bold"&amp;14 Transaction Detail By Account
&amp;"Arial,Bold"&amp;10 May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3" r:id="rId4" name="FILTER"/>
      </mc:Fallback>
    </mc:AlternateContent>
    <mc:AlternateContent xmlns:mc="http://schemas.openxmlformats.org/markup-compatibility/2006">
      <mc:Choice Requires="x14">
        <control shapeId="1331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0263D-95EF-4199-B54A-50DECB8ED918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A26B2-5433-46B5-A1C2-05E0E2A19530}">
  <sheetPr codeName="Sheet5"/>
  <dimension ref="A1:M311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37" customWidth="1"/>
    <col min="9" max="9" width="31.28515625" style="37" customWidth="1"/>
    <col min="10" max="10" width="10.140625" style="38" bestFit="1" customWidth="1"/>
    <col min="11" max="11" width="10" style="38" bestFit="1" customWidth="1"/>
    <col min="12" max="12" width="12" style="38" bestFit="1" customWidth="1"/>
    <col min="13" max="13" width="10.28515625" style="38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34"/>
      <c r="K1" s="34"/>
      <c r="L1" s="34"/>
      <c r="M1" s="3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850</v>
      </c>
      <c r="K2" s="20" t="s">
        <v>90</v>
      </c>
      <c r="L2" s="20" t="s">
        <v>91</v>
      </c>
      <c r="M2" s="20" t="s">
        <v>92</v>
      </c>
    </row>
    <row r="3" spans="1:13" ht="15.75" thickTop="1" x14ac:dyDescent="0.25">
      <c r="A3" s="1"/>
      <c r="B3" s="1" t="s">
        <v>93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94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95</v>
      </c>
      <c r="F5" s="1"/>
      <c r="G5" s="1"/>
      <c r="H5" s="1"/>
      <c r="I5" s="1"/>
      <c r="J5" s="2">
        <v>3704.95</v>
      </c>
      <c r="K5" s="2">
        <v>0</v>
      </c>
      <c r="L5" s="2">
        <f>ROUND((J5-K5),5)</f>
        <v>3704.95</v>
      </c>
      <c r="M5" s="15">
        <f>ROUND(IF(K5=0, IF(J5=0, 0, 1), J5/K5),5)</f>
        <v>1</v>
      </c>
    </row>
    <row r="6" spans="1:13" x14ac:dyDescent="0.25">
      <c r="A6" s="1"/>
      <c r="B6" s="1"/>
      <c r="C6" s="1"/>
      <c r="D6" s="1"/>
      <c r="E6" s="1" t="s">
        <v>96</v>
      </c>
      <c r="F6" s="1"/>
      <c r="G6" s="1"/>
      <c r="H6" s="1"/>
      <c r="I6" s="1"/>
      <c r="J6" s="2">
        <v>0</v>
      </c>
      <c r="K6" s="2">
        <v>33863</v>
      </c>
      <c r="L6" s="2">
        <f>ROUND((J6-K6),5)</f>
        <v>-33863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97</v>
      </c>
      <c r="F7" s="1"/>
      <c r="G7" s="1"/>
      <c r="H7" s="1"/>
      <c r="I7" s="1"/>
      <c r="J7" s="2">
        <v>0</v>
      </c>
      <c r="K7" s="2">
        <v>500</v>
      </c>
      <c r="L7" s="2">
        <f>ROUND((J7-K7),5)</f>
        <v>-500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98</v>
      </c>
      <c r="F8" s="1"/>
      <c r="G8" s="1"/>
      <c r="H8" s="1"/>
      <c r="I8" s="1"/>
      <c r="J8" s="2">
        <v>20344.43</v>
      </c>
      <c r="K8" s="2">
        <v>35000</v>
      </c>
      <c r="L8" s="2">
        <f>ROUND((J8-K8),5)</f>
        <v>-14655.57</v>
      </c>
      <c r="M8" s="15">
        <f>ROUND(IF(K8=0, IF(J8=0, 0, 1), J8/K8),5)</f>
        <v>0.58126999999999995</v>
      </c>
    </row>
    <row r="9" spans="1:13" x14ac:dyDescent="0.25">
      <c r="A9" s="1"/>
      <c r="B9" s="1"/>
      <c r="C9" s="1"/>
      <c r="D9" s="1"/>
      <c r="E9" s="1" t="s">
        <v>99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100</v>
      </c>
      <c r="G10" s="1"/>
      <c r="H10" s="1"/>
      <c r="I10" s="1"/>
      <c r="J10" s="2">
        <v>-3735.98</v>
      </c>
      <c r="K10" s="2">
        <v>0</v>
      </c>
      <c r="L10" s="2">
        <f>ROUND((J10-K10),5)</f>
        <v>-3735.98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101</v>
      </c>
      <c r="G11" s="1"/>
      <c r="H11" s="1"/>
      <c r="I11" s="1"/>
      <c r="J11" s="2">
        <v>2200.46</v>
      </c>
      <c r="K11" s="2">
        <v>0</v>
      </c>
      <c r="L11" s="2">
        <f>ROUND((J11-K11),5)</f>
        <v>2200.46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102</v>
      </c>
      <c r="G12" s="1"/>
      <c r="H12" s="1"/>
      <c r="I12" s="1"/>
      <c r="J12" s="2">
        <v>1289.32</v>
      </c>
      <c r="K12" s="2">
        <v>0</v>
      </c>
      <c r="L12" s="2">
        <f>ROUND((J12-K12),5)</f>
        <v>1289.32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103</v>
      </c>
      <c r="G13" s="1"/>
      <c r="H13" s="1"/>
      <c r="I13" s="1"/>
      <c r="J13" s="2">
        <v>-2211.98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104</v>
      </c>
      <c r="G14" s="1"/>
      <c r="H14" s="1"/>
      <c r="I14" s="1"/>
      <c r="J14" s="2">
        <v>1150626.1399999999</v>
      </c>
      <c r="K14" s="2">
        <v>1552068.5</v>
      </c>
      <c r="L14" s="2">
        <f>ROUND((J14-K14),5)</f>
        <v>-401442.36</v>
      </c>
      <c r="M14" s="15">
        <f>ROUND(IF(K14=0, IF(J14=0, 0, 1), J14/K14),5)</f>
        <v>0.74134999999999995</v>
      </c>
    </row>
    <row r="15" spans="1:13" x14ac:dyDescent="0.25">
      <c r="A15" s="1"/>
      <c r="B15" s="1"/>
      <c r="C15" s="1"/>
      <c r="D15" s="1"/>
      <c r="E15" s="1"/>
      <c r="F15" s="1" t="s">
        <v>105</v>
      </c>
      <c r="G15" s="1"/>
      <c r="H15" s="1"/>
      <c r="I15" s="1"/>
      <c r="J15" s="2">
        <v>29718.13</v>
      </c>
      <c r="K15" s="2">
        <v>63584.35</v>
      </c>
      <c r="L15" s="2">
        <f>ROUND((J15-K15),5)</f>
        <v>-33866.22</v>
      </c>
      <c r="M15" s="15">
        <f>ROUND(IF(K15=0, IF(J15=0, 0, 1), J15/K15),5)</f>
        <v>0.46738000000000002</v>
      </c>
    </row>
    <row r="16" spans="1:13" x14ac:dyDescent="0.25">
      <c r="A16" s="1"/>
      <c r="B16" s="1"/>
      <c r="C16" s="1"/>
      <c r="D16" s="1"/>
      <c r="E16" s="1"/>
      <c r="F16" s="1" t="s">
        <v>106</v>
      </c>
      <c r="G16" s="1"/>
      <c r="H16" s="1"/>
      <c r="I16" s="1"/>
      <c r="J16" s="2">
        <v>0</v>
      </c>
      <c r="K16" s="2">
        <v>44505</v>
      </c>
      <c r="L16" s="2">
        <f>ROUND((J16-K16),5)</f>
        <v>-44505</v>
      </c>
      <c r="M16" s="15">
        <f>ROUND(IF(K16=0, IF(J16=0, 0, 1), J16/K16),5)</f>
        <v>0</v>
      </c>
    </row>
    <row r="17" spans="1:13" x14ac:dyDescent="0.25">
      <c r="A17" s="1"/>
      <c r="B17" s="1"/>
      <c r="C17" s="1"/>
      <c r="D17" s="1"/>
      <c r="E17" s="1"/>
      <c r="F17" s="1" t="s">
        <v>107</v>
      </c>
      <c r="G17" s="1"/>
      <c r="H17" s="1"/>
      <c r="I17" s="1"/>
      <c r="J17" s="2">
        <v>0</v>
      </c>
      <c r="K17" s="2">
        <v>2225.25</v>
      </c>
      <c r="L17" s="2">
        <f>ROUND((J17-K17),5)</f>
        <v>-2225.25</v>
      </c>
      <c r="M17" s="15">
        <f>ROUND(IF(K17=0, IF(J17=0, 0, 1), J17/K17),5)</f>
        <v>0</v>
      </c>
    </row>
    <row r="18" spans="1:13" x14ac:dyDescent="0.25">
      <c r="A18" s="1"/>
      <c r="B18" s="1"/>
      <c r="C18" s="1"/>
      <c r="D18" s="1"/>
      <c r="E18" s="1"/>
      <c r="F18" s="1" t="s">
        <v>108</v>
      </c>
      <c r="G18" s="1"/>
      <c r="H18" s="1"/>
      <c r="I18" s="1"/>
      <c r="J18" s="2">
        <v>296.44</v>
      </c>
      <c r="K18" s="2">
        <v>0</v>
      </c>
      <c r="L18" s="2">
        <f>ROUND((J18-K18),5)</f>
        <v>296.44</v>
      </c>
      <c r="M18" s="15">
        <f>ROUND(IF(K18=0, IF(J18=0, 0, 1), J18/K18),5)</f>
        <v>1</v>
      </c>
    </row>
    <row r="19" spans="1:13" x14ac:dyDescent="0.25">
      <c r="A19" s="1"/>
      <c r="B19" s="1"/>
      <c r="C19" s="1"/>
      <c r="D19" s="1"/>
      <c r="E19" s="1"/>
      <c r="F19" s="1" t="s">
        <v>109</v>
      </c>
      <c r="G19" s="1"/>
      <c r="H19" s="1"/>
      <c r="I19" s="1"/>
      <c r="J19" s="2">
        <v>0</v>
      </c>
      <c r="K19" s="2">
        <v>0</v>
      </c>
      <c r="L19" s="2">
        <f>ROUND((J19-K19),5)</f>
        <v>0</v>
      </c>
      <c r="M19" s="15">
        <f>ROUND(IF(K19=0, IF(J19=0, 0, 1), J19/K19),5)</f>
        <v>0</v>
      </c>
    </row>
    <row r="20" spans="1:13" x14ac:dyDescent="0.25">
      <c r="A20" s="1"/>
      <c r="B20" s="1"/>
      <c r="C20" s="1"/>
      <c r="D20" s="1"/>
      <c r="E20" s="1"/>
      <c r="F20" s="1" t="s">
        <v>110</v>
      </c>
      <c r="G20" s="1"/>
      <c r="H20" s="1"/>
      <c r="I20" s="1"/>
      <c r="J20" s="2">
        <v>0</v>
      </c>
      <c r="K20" s="2">
        <v>0</v>
      </c>
      <c r="L20" s="2">
        <f>ROUND((J20-K20),5)</f>
        <v>0</v>
      </c>
      <c r="M20" s="15">
        <f>ROUND(IF(K20=0, IF(J20=0, 0, 1), J20/K20),5)</f>
        <v>0</v>
      </c>
    </row>
    <row r="21" spans="1:13" x14ac:dyDescent="0.25">
      <c r="A21" s="1"/>
      <c r="B21" s="1"/>
      <c r="C21" s="1"/>
      <c r="D21" s="1"/>
      <c r="E21" s="1"/>
      <c r="F21" s="1" t="s">
        <v>111</v>
      </c>
      <c r="G21" s="1"/>
      <c r="H21" s="1"/>
      <c r="I21" s="1"/>
      <c r="J21" s="2">
        <v>49920.13</v>
      </c>
      <c r="K21" s="2">
        <v>0</v>
      </c>
      <c r="L21" s="2">
        <f>ROUND((J21-K21),5)</f>
        <v>49920.13</v>
      </c>
      <c r="M21" s="15">
        <f>ROUND(IF(K21=0, IF(J21=0, 0, 1), J21/K21),5)</f>
        <v>1</v>
      </c>
    </row>
    <row r="22" spans="1:13" x14ac:dyDescent="0.25">
      <c r="A22" s="1"/>
      <c r="B22" s="1"/>
      <c r="C22" s="1"/>
      <c r="D22" s="1"/>
      <c r="E22" s="1"/>
      <c r="F22" s="1" t="s">
        <v>112</v>
      </c>
      <c r="G22" s="1"/>
      <c r="H22" s="1"/>
      <c r="I22" s="1"/>
      <c r="J22" s="2">
        <v>85197.06</v>
      </c>
      <c r="K22" s="2">
        <v>69428</v>
      </c>
      <c r="L22" s="2">
        <f>ROUND((J22-K22),5)</f>
        <v>15769.06</v>
      </c>
      <c r="M22" s="15">
        <f>ROUND(IF(K22=0, IF(J22=0, 0, 1), J22/K22),5)</f>
        <v>1.2271300000000001</v>
      </c>
    </row>
    <row r="23" spans="1:13" x14ac:dyDescent="0.25">
      <c r="A23" s="1"/>
      <c r="B23" s="1"/>
      <c r="C23" s="1"/>
      <c r="D23" s="1"/>
      <c r="E23" s="1"/>
      <c r="F23" s="1" t="s">
        <v>113</v>
      </c>
      <c r="G23" s="1"/>
      <c r="H23" s="1"/>
      <c r="I23" s="1"/>
      <c r="J23" s="2">
        <v>-50552.58</v>
      </c>
      <c r="K23" s="2">
        <v>0</v>
      </c>
      <c r="L23" s="2">
        <f>ROUND((J23-K23),5)</f>
        <v>-50552.58</v>
      </c>
      <c r="M23" s="15">
        <f>ROUND(IF(K23=0, IF(J23=0, 0, 1), J23/K23),5)</f>
        <v>1</v>
      </c>
    </row>
    <row r="24" spans="1:13" x14ac:dyDescent="0.25">
      <c r="A24" s="1"/>
      <c r="B24" s="1"/>
      <c r="C24" s="1"/>
      <c r="D24" s="1"/>
      <c r="E24" s="1"/>
      <c r="F24" s="1" t="s">
        <v>114</v>
      </c>
      <c r="G24" s="1"/>
      <c r="H24" s="1"/>
      <c r="I24" s="1"/>
      <c r="J24" s="2">
        <v>0</v>
      </c>
      <c r="K24" s="2">
        <v>0</v>
      </c>
      <c r="L24" s="2">
        <f>ROUND((J24-K24),5)</f>
        <v>0</v>
      </c>
      <c r="M24" s="15">
        <f>ROUND(IF(K24=0, IF(J24=0, 0, 1), J24/K24),5)</f>
        <v>0</v>
      </c>
    </row>
    <row r="25" spans="1:13" x14ac:dyDescent="0.25">
      <c r="A25" s="1"/>
      <c r="B25" s="1"/>
      <c r="C25" s="1"/>
      <c r="D25" s="1"/>
      <c r="E25" s="1"/>
      <c r="F25" s="1" t="s">
        <v>115</v>
      </c>
      <c r="G25" s="1"/>
      <c r="H25" s="1"/>
      <c r="I25" s="1"/>
      <c r="J25" s="2">
        <v>-4718.1000000000004</v>
      </c>
      <c r="K25" s="2">
        <v>66793</v>
      </c>
      <c r="L25" s="2">
        <f>ROUND((J25-K25),5)</f>
        <v>-71511.100000000006</v>
      </c>
      <c r="M25" s="15">
        <f>ROUND(IF(K25=0, IF(J25=0, 0, 1), J25/K25),5)</f>
        <v>-7.0639999999999994E-2</v>
      </c>
    </row>
    <row r="26" spans="1:13" x14ac:dyDescent="0.25">
      <c r="A26" s="1"/>
      <c r="B26" s="1"/>
      <c r="C26" s="1"/>
      <c r="D26" s="1"/>
      <c r="E26" s="1"/>
      <c r="F26" s="1" t="s">
        <v>116</v>
      </c>
      <c r="G26" s="1"/>
      <c r="H26" s="1"/>
      <c r="I26" s="1"/>
      <c r="J26" s="2">
        <v>-58.4</v>
      </c>
      <c r="K26" s="2">
        <v>0</v>
      </c>
      <c r="L26" s="2">
        <f>ROUND((J26-K26),5)</f>
        <v>-58.4</v>
      </c>
      <c r="M26" s="15">
        <f>ROUND(IF(K26=0, IF(J26=0, 0, 1), J26/K26),5)</f>
        <v>1</v>
      </c>
    </row>
    <row r="27" spans="1:13" x14ac:dyDescent="0.25">
      <c r="A27" s="1"/>
      <c r="B27" s="1"/>
      <c r="C27" s="1"/>
      <c r="D27" s="1"/>
      <c r="E27" s="1"/>
      <c r="F27" s="1" t="s">
        <v>117</v>
      </c>
      <c r="G27" s="1"/>
      <c r="H27" s="1"/>
      <c r="I27" s="1"/>
      <c r="J27" s="2">
        <v>1.9</v>
      </c>
      <c r="K27" s="2">
        <v>0</v>
      </c>
      <c r="L27" s="2">
        <f>ROUND((J27-K27),5)</f>
        <v>1.9</v>
      </c>
      <c r="M27" s="15">
        <f>ROUND(IF(K27=0, IF(J27=0, 0, 1), J27/K27),5)</f>
        <v>1</v>
      </c>
    </row>
    <row r="28" spans="1:13" ht="15.75" thickBot="1" x14ac:dyDescent="0.3">
      <c r="A28" s="1"/>
      <c r="B28" s="1"/>
      <c r="C28" s="1"/>
      <c r="D28" s="1"/>
      <c r="E28" s="1"/>
      <c r="F28" s="1" t="s">
        <v>118</v>
      </c>
      <c r="G28" s="1"/>
      <c r="H28" s="1"/>
      <c r="I28" s="1"/>
      <c r="J28" s="35">
        <v>26670.92</v>
      </c>
      <c r="K28" s="35">
        <v>0</v>
      </c>
      <c r="L28" s="35">
        <f>ROUND((J28-K28),5)</f>
        <v>26670.92</v>
      </c>
      <c r="M28" s="36">
        <f>ROUND(IF(K28=0, IF(J28=0, 0, 1), J28/K28),5)</f>
        <v>1</v>
      </c>
    </row>
    <row r="29" spans="1:13" ht="15.75" thickBot="1" x14ac:dyDescent="0.3">
      <c r="A29" s="1"/>
      <c r="B29" s="1"/>
      <c r="C29" s="1"/>
      <c r="D29" s="1"/>
      <c r="E29" s="1" t="s">
        <v>119</v>
      </c>
      <c r="F29" s="1"/>
      <c r="G29" s="1"/>
      <c r="H29" s="1"/>
      <c r="I29" s="1"/>
      <c r="J29" s="5">
        <f>ROUND(SUM(J9:J28),5)</f>
        <v>1284643.46</v>
      </c>
      <c r="K29" s="5">
        <f>ROUND(SUM(K9:K28),5)</f>
        <v>1798604.1</v>
      </c>
      <c r="L29" s="5">
        <f>ROUND((J29-K29),5)</f>
        <v>-513960.64</v>
      </c>
      <c r="M29" s="16">
        <f>ROUND(IF(K29=0, IF(J29=0, 0, 1), J29/K29),5)</f>
        <v>0.71423999999999999</v>
      </c>
    </row>
    <row r="30" spans="1:13" ht="15.75" thickBot="1" x14ac:dyDescent="0.3">
      <c r="A30" s="1"/>
      <c r="B30" s="1"/>
      <c r="C30" s="1"/>
      <c r="D30" s="1" t="s">
        <v>120</v>
      </c>
      <c r="E30" s="1"/>
      <c r="F30" s="1"/>
      <c r="G30" s="1"/>
      <c r="H30" s="1"/>
      <c r="I30" s="1"/>
      <c r="J30" s="3">
        <f>ROUND(SUM(J4:J8)+J29,5)</f>
        <v>1308692.8400000001</v>
      </c>
      <c r="K30" s="3">
        <f>ROUND(SUM(K4:K8)+K29,5)</f>
        <v>1867967.1</v>
      </c>
      <c r="L30" s="3">
        <f>ROUND((J30-K30),5)</f>
        <v>-559274.26</v>
      </c>
      <c r="M30" s="17">
        <f>ROUND(IF(K30=0, IF(J30=0, 0, 1), J30/K30),5)</f>
        <v>0.7006</v>
      </c>
    </row>
    <row r="31" spans="1:13" x14ac:dyDescent="0.25">
      <c r="A31" s="1"/>
      <c r="B31" s="1"/>
      <c r="C31" s="1" t="s">
        <v>121</v>
      </c>
      <c r="D31" s="1"/>
      <c r="E31" s="1"/>
      <c r="F31" s="1"/>
      <c r="G31" s="1"/>
      <c r="H31" s="1"/>
      <c r="I31" s="1"/>
      <c r="J31" s="2">
        <f>J30</f>
        <v>1308692.8400000001</v>
      </c>
      <c r="K31" s="2">
        <f>K30</f>
        <v>1867967.1</v>
      </c>
      <c r="L31" s="2">
        <f>ROUND((J31-K31),5)</f>
        <v>-559274.26</v>
      </c>
      <c r="M31" s="15">
        <f>ROUND(IF(K31=0, IF(J31=0, 0, 1), J31/K31),5)</f>
        <v>0.7006</v>
      </c>
    </row>
    <row r="32" spans="1:13" x14ac:dyDescent="0.25">
      <c r="A32" s="1"/>
      <c r="B32" s="1"/>
      <c r="C32" s="1"/>
      <c r="D32" s="1" t="s">
        <v>122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123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124</v>
      </c>
      <c r="G34" s="1"/>
      <c r="H34" s="1"/>
      <c r="I34" s="1"/>
      <c r="J34" s="2">
        <v>10089.81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125</v>
      </c>
      <c r="G35" s="1"/>
      <c r="H35" s="1"/>
      <c r="I35" s="1"/>
      <c r="J35" s="2">
        <v>0</v>
      </c>
      <c r="K35" s="2">
        <v>20000</v>
      </c>
      <c r="L35" s="2">
        <f>ROUND((J35-K35),5)</f>
        <v>-20000</v>
      </c>
      <c r="M35" s="15">
        <f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126</v>
      </c>
      <c r="G36" s="1"/>
      <c r="H36" s="1"/>
      <c r="I36" s="1"/>
      <c r="J36" s="2">
        <v>94357.08</v>
      </c>
      <c r="K36" s="2">
        <v>93925.07</v>
      </c>
      <c r="L36" s="2">
        <f>ROUND((J36-K36),5)</f>
        <v>432.01</v>
      </c>
      <c r="M36" s="15">
        <f>ROUND(IF(K36=0, IF(J36=0, 0, 1), J36/K36),5)</f>
        <v>1.0045999999999999</v>
      </c>
    </row>
    <row r="37" spans="1:13" x14ac:dyDescent="0.25">
      <c r="A37" s="1"/>
      <c r="B37" s="1"/>
      <c r="C37" s="1"/>
      <c r="D37" s="1"/>
      <c r="E37" s="1"/>
      <c r="F37" s="1" t="s">
        <v>127</v>
      </c>
      <c r="G37" s="1"/>
      <c r="H37" s="1"/>
      <c r="I37" s="1"/>
      <c r="J37" s="2">
        <v>2491.9699999999998</v>
      </c>
      <c r="K37" s="2">
        <v>125000</v>
      </c>
      <c r="L37" s="2">
        <f>ROUND((J37-K37),5)</f>
        <v>-122508.03</v>
      </c>
      <c r="M37" s="15">
        <f>ROUND(IF(K37=0, IF(J37=0, 0, 1), J37/K37),5)</f>
        <v>1.9939999999999999E-2</v>
      </c>
    </row>
    <row r="38" spans="1:13" x14ac:dyDescent="0.25">
      <c r="A38" s="1"/>
      <c r="B38" s="1"/>
      <c r="C38" s="1"/>
      <c r="D38" s="1"/>
      <c r="E38" s="1"/>
      <c r="F38" s="1" t="s">
        <v>128</v>
      </c>
      <c r="G38" s="1"/>
      <c r="H38" s="1"/>
      <c r="I38" s="1"/>
      <c r="J38" s="2">
        <v>21559.99</v>
      </c>
      <c r="K38" s="2">
        <v>0</v>
      </c>
      <c r="L38" s="2">
        <f>ROUND((J38-K38),5)</f>
        <v>21559.99</v>
      </c>
      <c r="M38" s="15">
        <f>ROUND(IF(K38=0, IF(J38=0, 0, 1), J38/K38),5)</f>
        <v>1</v>
      </c>
    </row>
    <row r="39" spans="1:13" x14ac:dyDescent="0.25">
      <c r="A39" s="1"/>
      <c r="B39" s="1"/>
      <c r="C39" s="1"/>
      <c r="D39" s="1"/>
      <c r="E39" s="1"/>
      <c r="F39" s="1" t="s">
        <v>129</v>
      </c>
      <c r="G39" s="1"/>
      <c r="H39" s="1"/>
      <c r="I39" s="1"/>
      <c r="J39" s="2">
        <v>25795.59</v>
      </c>
      <c r="K39" s="2">
        <v>13100</v>
      </c>
      <c r="L39" s="2">
        <f>ROUND((J39-K39),5)</f>
        <v>12695.59</v>
      </c>
      <c r="M39" s="15">
        <f>ROUND(IF(K39=0, IF(J39=0, 0, 1), J39/K39),5)</f>
        <v>1.96913</v>
      </c>
    </row>
    <row r="40" spans="1:13" x14ac:dyDescent="0.25">
      <c r="A40" s="1"/>
      <c r="B40" s="1"/>
      <c r="C40" s="1"/>
      <c r="D40" s="1"/>
      <c r="E40" s="1"/>
      <c r="F40" s="1" t="s">
        <v>130</v>
      </c>
      <c r="G40" s="1"/>
      <c r="H40" s="1"/>
      <c r="I40" s="1"/>
      <c r="J40" s="2">
        <v>33696.43</v>
      </c>
      <c r="K40" s="2">
        <v>33313.199999999997</v>
      </c>
      <c r="L40" s="2">
        <f>ROUND((J40-K40),5)</f>
        <v>383.23</v>
      </c>
      <c r="M40" s="15">
        <f>ROUND(IF(K40=0, IF(J40=0, 0, 1), J40/K40),5)</f>
        <v>1.0115000000000001</v>
      </c>
    </row>
    <row r="41" spans="1:13" ht="15.75" thickBot="1" x14ac:dyDescent="0.3">
      <c r="A41" s="1"/>
      <c r="B41" s="1"/>
      <c r="C41" s="1"/>
      <c r="D41" s="1"/>
      <c r="E41" s="1"/>
      <c r="F41" s="1" t="s">
        <v>131</v>
      </c>
      <c r="G41" s="1"/>
      <c r="H41" s="1"/>
      <c r="I41" s="1"/>
      <c r="J41" s="4">
        <v>0</v>
      </c>
      <c r="K41" s="4">
        <v>0</v>
      </c>
      <c r="L41" s="4">
        <f>ROUND((J41-K41),5)</f>
        <v>0</v>
      </c>
      <c r="M41" s="18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132</v>
      </c>
      <c r="F42" s="1"/>
      <c r="G42" s="1"/>
      <c r="H42" s="1"/>
      <c r="I42" s="1"/>
      <c r="J42" s="2">
        <f>ROUND(SUM(J33:J41),5)</f>
        <v>187990.87</v>
      </c>
      <c r="K42" s="2">
        <f>ROUND(SUM(K33:K41),5)</f>
        <v>285338.27</v>
      </c>
      <c r="L42" s="2">
        <f>ROUND((J42-K42),5)</f>
        <v>-97347.4</v>
      </c>
      <c r="M42" s="15">
        <f>ROUND(IF(K42=0, IF(J42=0, 0, 1), J42/K42),5)</f>
        <v>0.65883999999999998</v>
      </c>
    </row>
    <row r="43" spans="1:13" x14ac:dyDescent="0.25">
      <c r="A43" s="1"/>
      <c r="B43" s="1"/>
      <c r="C43" s="1"/>
      <c r="D43" s="1"/>
      <c r="E43" s="1" t="s">
        <v>133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134</v>
      </c>
      <c r="G44" s="1"/>
      <c r="H44" s="1"/>
      <c r="I44" s="1"/>
      <c r="J44" s="2">
        <v>475.85</v>
      </c>
      <c r="K44" s="2">
        <v>2200</v>
      </c>
      <c r="L44" s="2">
        <f>ROUND((J44-K44),5)</f>
        <v>-1724.15</v>
      </c>
      <c r="M44" s="15">
        <f>ROUND(IF(K44=0, IF(J44=0, 0, 1), J44/K44),5)</f>
        <v>0.21629999999999999</v>
      </c>
    </row>
    <row r="45" spans="1:13" x14ac:dyDescent="0.25">
      <c r="A45" s="1"/>
      <c r="B45" s="1"/>
      <c r="C45" s="1"/>
      <c r="D45" s="1"/>
      <c r="E45" s="1"/>
      <c r="F45" s="1" t="s">
        <v>135</v>
      </c>
      <c r="G45" s="1"/>
      <c r="H45" s="1"/>
      <c r="I45" s="1"/>
      <c r="J45" s="2">
        <v>2633.21</v>
      </c>
      <c r="K45" s="2">
        <v>11500</v>
      </c>
      <c r="L45" s="2">
        <f>ROUND((J45-K45),5)</f>
        <v>-8866.7900000000009</v>
      </c>
      <c r="M45" s="15">
        <f>ROUND(IF(K45=0, IF(J45=0, 0, 1), J45/K45),5)</f>
        <v>0.22897000000000001</v>
      </c>
    </row>
    <row r="46" spans="1:13" x14ac:dyDescent="0.25">
      <c r="A46" s="1"/>
      <c r="B46" s="1"/>
      <c r="C46" s="1"/>
      <c r="D46" s="1"/>
      <c r="E46" s="1"/>
      <c r="F46" s="1" t="s">
        <v>136</v>
      </c>
      <c r="G46" s="1"/>
      <c r="H46" s="1"/>
      <c r="I46" s="1"/>
      <c r="J46" s="2">
        <v>1154.6300000000001</v>
      </c>
      <c r="K46" s="2">
        <v>3000</v>
      </c>
      <c r="L46" s="2">
        <f>ROUND((J46-K46),5)</f>
        <v>-1845.37</v>
      </c>
      <c r="M46" s="15">
        <f>ROUND(IF(K46=0, IF(J46=0, 0, 1), J46/K46),5)</f>
        <v>0.38488</v>
      </c>
    </row>
    <row r="47" spans="1:13" x14ac:dyDescent="0.25">
      <c r="A47" s="1"/>
      <c r="B47" s="1"/>
      <c r="C47" s="1"/>
      <c r="D47" s="1"/>
      <c r="E47" s="1"/>
      <c r="F47" s="1" t="s">
        <v>137</v>
      </c>
      <c r="G47" s="1"/>
      <c r="H47" s="1"/>
      <c r="I47" s="1"/>
      <c r="J47" s="2">
        <v>102.31</v>
      </c>
      <c r="K47" s="2">
        <v>600</v>
      </c>
      <c r="L47" s="2">
        <f>ROUND((J47-K47),5)</f>
        <v>-497.69</v>
      </c>
      <c r="M47" s="15">
        <f>ROUND(IF(K47=0, IF(J47=0, 0, 1), J47/K47),5)</f>
        <v>0.17052</v>
      </c>
    </row>
    <row r="48" spans="1:13" x14ac:dyDescent="0.25">
      <c r="A48" s="1"/>
      <c r="B48" s="1"/>
      <c r="C48" s="1"/>
      <c r="D48" s="1"/>
      <c r="E48" s="1"/>
      <c r="F48" s="1" t="s">
        <v>138</v>
      </c>
      <c r="G48" s="1"/>
      <c r="H48" s="1"/>
      <c r="I48" s="1"/>
      <c r="J48" s="2">
        <v>112.59</v>
      </c>
      <c r="K48" s="2">
        <v>500</v>
      </c>
      <c r="L48" s="2">
        <f>ROUND((J48-K48),5)</f>
        <v>-387.41</v>
      </c>
      <c r="M48" s="15">
        <f>ROUND(IF(K48=0, IF(J48=0, 0, 1), J48/K48),5)</f>
        <v>0.22517999999999999</v>
      </c>
    </row>
    <row r="49" spans="1:13" x14ac:dyDescent="0.25">
      <c r="A49" s="1"/>
      <c r="B49" s="1"/>
      <c r="C49" s="1"/>
      <c r="D49" s="1"/>
      <c r="E49" s="1"/>
      <c r="F49" s="1" t="s">
        <v>139</v>
      </c>
      <c r="G49" s="1"/>
      <c r="H49" s="1"/>
      <c r="I49" s="1"/>
      <c r="J49" s="2">
        <v>129.91999999999999</v>
      </c>
      <c r="K49" s="2">
        <v>3000</v>
      </c>
      <c r="L49" s="2">
        <f>ROUND((J49-K49),5)</f>
        <v>-2870.08</v>
      </c>
      <c r="M49" s="15">
        <f>ROUND(IF(K49=0, IF(J49=0, 0, 1), J49/K49),5)</f>
        <v>4.3310000000000001E-2</v>
      </c>
    </row>
    <row r="50" spans="1:13" x14ac:dyDescent="0.25">
      <c r="A50" s="1"/>
      <c r="B50" s="1"/>
      <c r="C50" s="1"/>
      <c r="D50" s="1"/>
      <c r="E50" s="1"/>
      <c r="F50" s="1" t="s">
        <v>140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141</v>
      </c>
      <c r="H51" s="1"/>
      <c r="I51" s="1"/>
      <c r="J51" s="2">
        <v>18740.599999999999</v>
      </c>
      <c r="K51" s="2">
        <v>25000</v>
      </c>
      <c r="L51" s="2">
        <f>ROUND((J51-K51),5)</f>
        <v>-6259.4</v>
      </c>
      <c r="M51" s="15">
        <f>ROUND(IF(K51=0, IF(J51=0, 0, 1), J51/K51),5)</f>
        <v>0.74961999999999995</v>
      </c>
    </row>
    <row r="52" spans="1:13" x14ac:dyDescent="0.25">
      <c r="A52" s="1"/>
      <c r="B52" s="1"/>
      <c r="C52" s="1"/>
      <c r="D52" s="1"/>
      <c r="E52" s="1"/>
      <c r="F52" s="1"/>
      <c r="G52" s="1" t="s">
        <v>142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143</v>
      </c>
      <c r="H53" s="1"/>
      <c r="I53" s="1"/>
      <c r="J53" s="4">
        <v>2.39</v>
      </c>
      <c r="K53" s="4">
        <v>0</v>
      </c>
      <c r="L53" s="4">
        <f>ROUND((J53-K53),5)</f>
        <v>2.39</v>
      </c>
      <c r="M53" s="18">
        <f>ROUND(IF(K53=0, IF(J53=0, 0, 1), J53/K53),5)</f>
        <v>1</v>
      </c>
    </row>
    <row r="54" spans="1:13" x14ac:dyDescent="0.25">
      <c r="A54" s="1"/>
      <c r="B54" s="1"/>
      <c r="C54" s="1"/>
      <c r="D54" s="1"/>
      <c r="E54" s="1"/>
      <c r="F54" s="1" t="s">
        <v>144</v>
      </c>
      <c r="G54" s="1"/>
      <c r="H54" s="1"/>
      <c r="I54" s="1"/>
      <c r="J54" s="2">
        <f>ROUND(SUM(J50:J53),5)</f>
        <v>18742.990000000002</v>
      </c>
      <c r="K54" s="2">
        <f>ROUND(SUM(K50:K53),5)</f>
        <v>25000</v>
      </c>
      <c r="L54" s="2">
        <f>ROUND((J54-K54),5)</f>
        <v>-6257.01</v>
      </c>
      <c r="M54" s="15">
        <f>ROUND(IF(K54=0, IF(J54=0, 0, 1), J54/K54),5)</f>
        <v>0.74972000000000005</v>
      </c>
    </row>
    <row r="55" spans="1:13" x14ac:dyDescent="0.25">
      <c r="A55" s="1"/>
      <c r="B55" s="1"/>
      <c r="C55" s="1"/>
      <c r="D55" s="1"/>
      <c r="E55" s="1"/>
      <c r="F55" s="1" t="s">
        <v>145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146</v>
      </c>
      <c r="H56" s="1"/>
      <c r="I56" s="1"/>
      <c r="J56" s="2">
        <v>0</v>
      </c>
      <c r="K56" s="2">
        <v>3500</v>
      </c>
      <c r="L56" s="2">
        <f>ROUND((J56-K56),5)</f>
        <v>-3500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147</v>
      </c>
      <c r="H57" s="1"/>
      <c r="I57" s="1"/>
      <c r="J57" s="2">
        <v>1157.58</v>
      </c>
      <c r="K57" s="2">
        <v>2000</v>
      </c>
      <c r="L57" s="2">
        <f>ROUND((J57-K57),5)</f>
        <v>-842.42</v>
      </c>
      <c r="M57" s="15">
        <f>ROUND(IF(K57=0, IF(J57=0, 0, 1), J57/K57),5)</f>
        <v>0.57879000000000003</v>
      </c>
    </row>
    <row r="58" spans="1:13" x14ac:dyDescent="0.25">
      <c r="A58" s="1"/>
      <c r="B58" s="1"/>
      <c r="C58" s="1"/>
      <c r="D58" s="1"/>
      <c r="E58" s="1"/>
      <c r="F58" s="1"/>
      <c r="G58" s="1" t="s">
        <v>148</v>
      </c>
      <c r="H58" s="1"/>
      <c r="I58" s="1"/>
      <c r="J58" s="2">
        <v>0</v>
      </c>
      <c r="K58" s="2">
        <v>0</v>
      </c>
      <c r="L58" s="2">
        <f>ROUND((J58-K58),5)</f>
        <v>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149</v>
      </c>
      <c r="H59" s="1"/>
      <c r="I59" s="1"/>
      <c r="J59" s="2">
        <v>31340.25</v>
      </c>
      <c r="K59" s="2">
        <v>29001</v>
      </c>
      <c r="L59" s="2">
        <f>ROUND((J59-K59),5)</f>
        <v>2339.25</v>
      </c>
      <c r="M59" s="15">
        <f>ROUND(IF(K59=0, IF(J59=0, 0, 1), J59/K59),5)</f>
        <v>1.08066</v>
      </c>
    </row>
    <row r="60" spans="1:13" x14ac:dyDescent="0.25">
      <c r="A60" s="1"/>
      <c r="B60" s="1"/>
      <c r="C60" s="1"/>
      <c r="D60" s="1"/>
      <c r="E60" s="1"/>
      <c r="F60" s="1"/>
      <c r="G60" s="1" t="s">
        <v>150</v>
      </c>
      <c r="H60" s="1"/>
      <c r="I60" s="1"/>
      <c r="J60" s="2">
        <v>18164</v>
      </c>
      <c r="K60" s="2">
        <v>25265</v>
      </c>
      <c r="L60" s="2">
        <f>ROUND((J60-K60),5)</f>
        <v>-7101</v>
      </c>
      <c r="M60" s="15">
        <f>ROUND(IF(K60=0, IF(J60=0, 0, 1), J60/K60),5)</f>
        <v>0.71894000000000002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151</v>
      </c>
      <c r="H61" s="1"/>
      <c r="I61" s="1"/>
      <c r="J61" s="4">
        <v>0</v>
      </c>
      <c r="K61" s="4">
        <v>0</v>
      </c>
      <c r="L61" s="4">
        <f>ROUND((J61-K61),5)</f>
        <v>0</v>
      </c>
      <c r="M61" s="18">
        <f>ROUND(IF(K61=0, IF(J61=0, 0, 1), J61/K61),5)</f>
        <v>0</v>
      </c>
    </row>
    <row r="62" spans="1:13" x14ac:dyDescent="0.25">
      <c r="A62" s="1"/>
      <c r="B62" s="1"/>
      <c r="C62" s="1"/>
      <c r="D62" s="1"/>
      <c r="E62" s="1"/>
      <c r="F62" s="1" t="s">
        <v>152</v>
      </c>
      <c r="G62" s="1"/>
      <c r="H62" s="1"/>
      <c r="I62" s="1"/>
      <c r="J62" s="2">
        <f>ROUND(SUM(J55:J61),5)</f>
        <v>50661.83</v>
      </c>
      <c r="K62" s="2">
        <f>ROUND(SUM(K55:K61),5)</f>
        <v>59766</v>
      </c>
      <c r="L62" s="2">
        <f>ROUND((J62-K62),5)</f>
        <v>-9104.17</v>
      </c>
      <c r="M62" s="15">
        <f>ROUND(IF(K62=0, IF(J62=0, 0, 1), J62/K62),5)</f>
        <v>0.84767000000000003</v>
      </c>
    </row>
    <row r="63" spans="1:13" x14ac:dyDescent="0.25">
      <c r="A63" s="1"/>
      <c r="B63" s="1"/>
      <c r="C63" s="1"/>
      <c r="D63" s="1"/>
      <c r="E63" s="1"/>
      <c r="F63" s="1" t="s">
        <v>153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154</v>
      </c>
      <c r="H64" s="1"/>
      <c r="I64" s="1"/>
      <c r="J64" s="2">
        <v>744.32</v>
      </c>
      <c r="K64" s="2">
        <v>0</v>
      </c>
      <c r="L64" s="2">
        <f>ROUND((J64-K64),5)</f>
        <v>744.32</v>
      </c>
      <c r="M64" s="15">
        <f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155</v>
      </c>
      <c r="H65" s="1"/>
      <c r="I65" s="1"/>
      <c r="J65" s="2">
        <v>12285</v>
      </c>
      <c r="K65" s="2">
        <v>13000</v>
      </c>
      <c r="L65" s="2">
        <f>ROUND((J65-K65),5)</f>
        <v>-715</v>
      </c>
      <c r="M65" s="15">
        <f>ROUND(IF(K65=0, IF(J65=0, 0, 1), J65/K65),5)</f>
        <v>0.94499999999999995</v>
      </c>
    </row>
    <row r="66" spans="1:13" x14ac:dyDescent="0.25">
      <c r="A66" s="1"/>
      <c r="B66" s="1"/>
      <c r="C66" s="1"/>
      <c r="D66" s="1"/>
      <c r="E66" s="1"/>
      <c r="F66" s="1"/>
      <c r="G66" s="1" t="s">
        <v>156</v>
      </c>
      <c r="H66" s="1"/>
      <c r="I66" s="1"/>
      <c r="J66" s="2">
        <v>0</v>
      </c>
      <c r="K66" s="2">
        <v>0</v>
      </c>
      <c r="L66" s="2">
        <f>ROUND((J66-K66),5)</f>
        <v>0</v>
      </c>
      <c r="M66" s="15">
        <f>ROUND(IF(K66=0, IF(J66=0, 0, 1), J66/K66),5)</f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157</v>
      </c>
      <c r="H67" s="1"/>
      <c r="I67" s="1"/>
      <c r="J67" s="2">
        <v>254.78</v>
      </c>
      <c r="K67" s="2">
        <v>3500</v>
      </c>
      <c r="L67" s="2">
        <f>ROUND((J67-K67),5)</f>
        <v>-3245.22</v>
      </c>
      <c r="M67" s="15">
        <f>ROUND(IF(K67=0, IF(J67=0, 0, 1), J67/K67),5)</f>
        <v>7.2789999999999994E-2</v>
      </c>
    </row>
    <row r="68" spans="1:13" x14ac:dyDescent="0.25">
      <c r="A68" s="1"/>
      <c r="B68" s="1"/>
      <c r="C68" s="1"/>
      <c r="D68" s="1"/>
      <c r="E68" s="1"/>
      <c r="F68" s="1"/>
      <c r="G68" s="1" t="s">
        <v>158</v>
      </c>
      <c r="H68" s="1"/>
      <c r="I68" s="1"/>
      <c r="J68" s="2">
        <v>126</v>
      </c>
      <c r="K68" s="2">
        <v>1512</v>
      </c>
      <c r="L68" s="2">
        <f>ROUND((J68-K68),5)</f>
        <v>-1386</v>
      </c>
      <c r="M68" s="15">
        <f>ROUND(IF(K68=0, IF(J68=0, 0, 1), J68/K68),5)</f>
        <v>8.3330000000000001E-2</v>
      </c>
    </row>
    <row r="69" spans="1:13" x14ac:dyDescent="0.25">
      <c r="A69" s="1"/>
      <c r="B69" s="1"/>
      <c r="C69" s="1"/>
      <c r="D69" s="1"/>
      <c r="E69" s="1"/>
      <c r="F69" s="1"/>
      <c r="G69" s="1" t="s">
        <v>159</v>
      </c>
      <c r="H69" s="1"/>
      <c r="I69" s="1"/>
      <c r="J69" s="2">
        <v>300</v>
      </c>
      <c r="K69" s="2">
        <v>600</v>
      </c>
      <c r="L69" s="2">
        <f>ROUND((J69-K69),5)</f>
        <v>-300</v>
      </c>
      <c r="M69" s="15">
        <f>ROUND(IF(K69=0, IF(J69=0, 0, 1), J69/K69),5)</f>
        <v>0.5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160</v>
      </c>
      <c r="H70" s="1"/>
      <c r="I70" s="1"/>
      <c r="J70" s="4">
        <v>4588.8900000000003</v>
      </c>
      <c r="K70" s="4">
        <v>6200</v>
      </c>
      <c r="L70" s="4">
        <f>ROUND((J70-K70),5)</f>
        <v>-1611.11</v>
      </c>
      <c r="M70" s="18">
        <f>ROUND(IF(K70=0, IF(J70=0, 0, 1), J70/K70),5)</f>
        <v>0.74014000000000002</v>
      </c>
    </row>
    <row r="71" spans="1:13" x14ac:dyDescent="0.25">
      <c r="A71" s="1"/>
      <c r="B71" s="1"/>
      <c r="C71" s="1"/>
      <c r="D71" s="1"/>
      <c r="E71" s="1"/>
      <c r="F71" s="1" t="s">
        <v>161</v>
      </c>
      <c r="G71" s="1"/>
      <c r="H71" s="1"/>
      <c r="I71" s="1"/>
      <c r="J71" s="2">
        <f>ROUND(SUM(J63:J70),5)</f>
        <v>18298.990000000002</v>
      </c>
      <c r="K71" s="2">
        <f>ROUND(SUM(K63:K70),5)</f>
        <v>24812</v>
      </c>
      <c r="L71" s="2">
        <f>ROUND((J71-K71),5)</f>
        <v>-6513.01</v>
      </c>
      <c r="M71" s="15">
        <f>ROUND(IF(K71=0, IF(J71=0, 0, 1), J71/K71),5)</f>
        <v>0.73751</v>
      </c>
    </row>
    <row r="72" spans="1:13" x14ac:dyDescent="0.25">
      <c r="A72" s="1"/>
      <c r="B72" s="1"/>
      <c r="C72" s="1"/>
      <c r="D72" s="1"/>
      <c r="E72" s="1"/>
      <c r="F72" s="1" t="s">
        <v>162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163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164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165</v>
      </c>
      <c r="I75" s="1"/>
      <c r="J75" s="2">
        <v>203.8</v>
      </c>
      <c r="K75" s="2">
        <v>15000</v>
      </c>
      <c r="L75" s="2">
        <f>ROUND((J75-K75),5)</f>
        <v>-14796.2</v>
      </c>
      <c r="M75" s="15">
        <f>ROUND(IF(K75=0, IF(J75=0, 0, 1), J75/K75),5)</f>
        <v>1.359E-2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166</v>
      </c>
      <c r="I76" s="1"/>
      <c r="J76" s="2">
        <v>20204.91</v>
      </c>
      <c r="K76" s="2">
        <v>17531.28</v>
      </c>
      <c r="L76" s="2">
        <f>ROUND((J76-K76),5)</f>
        <v>2673.63</v>
      </c>
      <c r="M76" s="15">
        <f>ROUND(IF(K76=0, IF(J76=0, 0, 1), J76/K76),5)</f>
        <v>1.1525099999999999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167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168</v>
      </c>
      <c r="J78" s="2">
        <v>63150.6</v>
      </c>
      <c r="K78" s="2">
        <v>151561.49</v>
      </c>
      <c r="L78" s="2">
        <f>ROUND((J78-K78),5)</f>
        <v>-88410.89</v>
      </c>
      <c r="M78" s="15">
        <f>ROUND(IF(K78=0, IF(J78=0, 0, 1), J78/K78),5)</f>
        <v>0.41666999999999998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169</v>
      </c>
      <c r="J79" s="2">
        <v>6630.8</v>
      </c>
      <c r="K79" s="2">
        <v>15913.96</v>
      </c>
      <c r="L79" s="2">
        <f>ROUND((J79-K79),5)</f>
        <v>-9283.16</v>
      </c>
      <c r="M79" s="15">
        <f>ROUND(IF(K79=0, IF(J79=0, 0, 1), J79/K79),5)</f>
        <v>0.41666999999999998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170</v>
      </c>
      <c r="J80" s="2">
        <v>2399.6999999999998</v>
      </c>
      <c r="K80" s="2">
        <v>5759.33</v>
      </c>
      <c r="L80" s="2">
        <f>ROUND((J80-K80),5)</f>
        <v>-3359.63</v>
      </c>
      <c r="M80" s="15">
        <f>ROUND(IF(K80=0, IF(J80=0, 0, 1), J80/K80),5)</f>
        <v>0.41665999999999997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171</v>
      </c>
      <c r="J81" s="2">
        <v>0</v>
      </c>
      <c r="K81" s="2">
        <v>0</v>
      </c>
      <c r="L81" s="2">
        <f>ROUND((J81-K81),5)</f>
        <v>0</v>
      </c>
      <c r="M81" s="15">
        <f>ROUND(IF(K81=0, IF(J81=0, 0, 1), J81/K81),5)</f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172</v>
      </c>
      <c r="J82" s="2">
        <v>3784</v>
      </c>
      <c r="K82" s="2">
        <v>11352</v>
      </c>
      <c r="L82" s="2">
        <f>ROUND((J82-K82),5)</f>
        <v>-7568</v>
      </c>
      <c r="M82" s="15">
        <f>ROUND(IF(K82=0, IF(J82=0, 0, 1), J82/K82),5)</f>
        <v>0.33333000000000002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173</v>
      </c>
      <c r="J83" s="2">
        <v>0</v>
      </c>
      <c r="K83" s="2">
        <v>0</v>
      </c>
      <c r="L83" s="2">
        <f>ROUND((J83-K83),5)</f>
        <v>0</v>
      </c>
      <c r="M83" s="15">
        <f>ROUND(IF(K83=0, IF(J83=0, 0, 1), J83/K83),5)</f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174</v>
      </c>
      <c r="J84" s="2">
        <v>0</v>
      </c>
      <c r="K84" s="2">
        <v>0</v>
      </c>
      <c r="L84" s="2">
        <f>ROUND((J84-K84),5)</f>
        <v>0</v>
      </c>
      <c r="M84" s="15">
        <f>ROUND(IF(K84=0, IF(J84=0, 0, 1), J84/K84),5)</f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175</v>
      </c>
      <c r="J85" s="2">
        <v>0</v>
      </c>
      <c r="K85" s="2">
        <v>0</v>
      </c>
      <c r="L85" s="2">
        <f>ROUND((J85-K85),5)</f>
        <v>0</v>
      </c>
      <c r="M85" s="15">
        <f>ROUND(IF(K85=0, IF(J85=0, 0, 1), J85/K85),5)</f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176</v>
      </c>
      <c r="J86" s="4">
        <v>0</v>
      </c>
      <c r="K86" s="4">
        <v>0</v>
      </c>
      <c r="L86" s="4">
        <f>ROUND((J86-K86),5)</f>
        <v>0</v>
      </c>
      <c r="M86" s="18">
        <f>ROUND(IF(K86=0, IF(J86=0, 0, 1), J86/K86),5)</f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177</v>
      </c>
      <c r="I87" s="1"/>
      <c r="J87" s="2">
        <f>ROUND(SUM(J77:J86),5)</f>
        <v>75965.100000000006</v>
      </c>
      <c r="K87" s="2">
        <f>ROUND(SUM(K77:K86),5)</f>
        <v>184586.78</v>
      </c>
      <c r="L87" s="2">
        <f>ROUND((J87-K87),5)</f>
        <v>-108621.68</v>
      </c>
      <c r="M87" s="15">
        <f>ROUND(IF(K87=0, IF(J87=0, 0, 1), J87/K87),5)</f>
        <v>0.41154000000000002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178</v>
      </c>
      <c r="I88" s="1"/>
      <c r="J88" s="2">
        <v>157283.26999999999</v>
      </c>
      <c r="K88" s="2">
        <v>409007.91</v>
      </c>
      <c r="L88" s="2">
        <f>ROUND((J88-K88),5)</f>
        <v>-251724.64</v>
      </c>
      <c r="M88" s="15">
        <f>ROUND(IF(K88=0, IF(J88=0, 0, 1), J88/K88),5)</f>
        <v>0.38455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179</v>
      </c>
      <c r="I89" s="1"/>
      <c r="J89" s="2">
        <v>0</v>
      </c>
      <c r="K89" s="2">
        <v>0</v>
      </c>
      <c r="L89" s="2">
        <f>ROUND((J89-K89),5)</f>
        <v>0</v>
      </c>
      <c r="M89" s="15">
        <f>ROUND(IF(K89=0, IF(J89=0, 0, 1), J89/K89),5)</f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180</v>
      </c>
      <c r="I90" s="1"/>
      <c r="J90" s="2">
        <v>0</v>
      </c>
      <c r="K90" s="2">
        <v>0</v>
      </c>
      <c r="L90" s="2">
        <f>ROUND((J90-K90),5)</f>
        <v>0</v>
      </c>
      <c r="M90" s="15">
        <f>ROUND(IF(K90=0, IF(J90=0, 0, 1), J90/K90),5)</f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181</v>
      </c>
      <c r="I91" s="1"/>
      <c r="J91" s="2">
        <v>37075.08</v>
      </c>
      <c r="K91" s="2">
        <v>88232</v>
      </c>
      <c r="L91" s="2">
        <f>ROUND((J91-K91),5)</f>
        <v>-51156.92</v>
      </c>
      <c r="M91" s="15">
        <f>ROUND(IF(K91=0, IF(J91=0, 0, 1), J91/K91),5)</f>
        <v>0.42020000000000002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182</v>
      </c>
      <c r="I92" s="1"/>
      <c r="J92" s="2">
        <v>15493.27</v>
      </c>
      <c r="K92" s="2">
        <v>46875</v>
      </c>
      <c r="L92" s="2">
        <f>ROUND((J92-K92),5)</f>
        <v>-31381.73</v>
      </c>
      <c r="M92" s="15">
        <f>ROUND(IF(K92=0, IF(J92=0, 0, 1), J92/K92),5)</f>
        <v>0.33051999999999998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183</v>
      </c>
      <c r="I93" s="1"/>
      <c r="J93" s="2">
        <v>44243.32</v>
      </c>
      <c r="K93" s="2">
        <v>91001.97</v>
      </c>
      <c r="L93" s="2">
        <f>ROUND((J93-K93),5)</f>
        <v>-46758.65</v>
      </c>
      <c r="M93" s="15">
        <f>ROUND(IF(K93=0, IF(J93=0, 0, 1), J93/K93),5)</f>
        <v>0.48618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184</v>
      </c>
      <c r="I94" s="1"/>
      <c r="J94" s="4">
        <v>0</v>
      </c>
      <c r="K94" s="4">
        <v>0</v>
      </c>
      <c r="L94" s="4">
        <f>ROUND((J94-K94),5)</f>
        <v>0</v>
      </c>
      <c r="M94" s="18">
        <f>ROUND(IF(K94=0, IF(J94=0, 0, 1), J94/K94),5)</f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185</v>
      </c>
      <c r="H95" s="1"/>
      <c r="I95" s="1"/>
      <c r="J95" s="2">
        <f>ROUND(SUM(J73:J76)+SUM(J87:J94),5)</f>
        <v>350468.75</v>
      </c>
      <c r="K95" s="2">
        <f>ROUND(SUM(K73:K76)+SUM(K87:K94),5)</f>
        <v>852234.94</v>
      </c>
      <c r="L95" s="2">
        <f>ROUND((J95-K95),5)</f>
        <v>-501766.19</v>
      </c>
      <c r="M95" s="15">
        <f>ROUND(IF(K95=0, IF(J95=0, 0, 1), J95/K95),5)</f>
        <v>0.41122999999999998</v>
      </c>
    </row>
    <row r="96" spans="1:13" x14ac:dyDescent="0.25">
      <c r="A96" s="1"/>
      <c r="B96" s="1"/>
      <c r="C96" s="1"/>
      <c r="D96" s="1"/>
      <c r="E96" s="1"/>
      <c r="F96" s="1"/>
      <c r="G96" s="1" t="s">
        <v>397</v>
      </c>
      <c r="H96" s="1"/>
      <c r="I96" s="1"/>
      <c r="J96" s="2">
        <v>16.170000000000002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186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187</v>
      </c>
      <c r="I98" s="1"/>
      <c r="J98" s="2">
        <v>212.1</v>
      </c>
      <c r="K98" s="2">
        <v>510</v>
      </c>
      <c r="L98" s="2">
        <f>ROUND((J98-K98),5)</f>
        <v>-297.89999999999998</v>
      </c>
      <c r="M98" s="15">
        <f>ROUND(IF(K98=0, IF(J98=0, 0, 1), J98/K98),5)</f>
        <v>0.41588000000000003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188</v>
      </c>
      <c r="I99" s="1"/>
      <c r="J99" s="2">
        <v>24463.8</v>
      </c>
      <c r="K99" s="2">
        <v>57040.41</v>
      </c>
      <c r="L99" s="2">
        <f>ROUND((J99-K99),5)</f>
        <v>-32576.61</v>
      </c>
      <c r="M99" s="15">
        <f>ROUND(IF(K99=0, IF(J99=0, 0, 1), J99/K99),5)</f>
        <v>0.42888999999999999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189</v>
      </c>
      <c r="I100" s="1"/>
      <c r="J100" s="2">
        <v>7444.69</v>
      </c>
      <c r="K100" s="2">
        <v>22353.19</v>
      </c>
      <c r="L100" s="2">
        <f>ROUND((J100-K100),5)</f>
        <v>-14908.5</v>
      </c>
      <c r="M100" s="15">
        <f>ROUND(IF(K100=0, IF(J100=0, 0, 1), J100/K100),5)</f>
        <v>0.33305000000000001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190</v>
      </c>
      <c r="I101" s="1"/>
      <c r="J101" s="2">
        <v>33273.5</v>
      </c>
      <c r="K101" s="2">
        <v>70890</v>
      </c>
      <c r="L101" s="2">
        <f>ROUND((J101-K101),5)</f>
        <v>-37616.5</v>
      </c>
      <c r="M101" s="15">
        <f>ROUND(IF(K101=0, IF(J101=0, 0, 1), J101/K101),5)</f>
        <v>0.46937000000000001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191</v>
      </c>
      <c r="I102" s="1"/>
      <c r="J102" s="2">
        <v>0</v>
      </c>
      <c r="K102" s="2">
        <v>5000</v>
      </c>
      <c r="L102" s="2">
        <f>ROUND((J102-K102),5)</f>
        <v>-5000</v>
      </c>
      <c r="M102" s="15">
        <f>ROUND(IF(K102=0, IF(J102=0, 0, 1), J102/K102),5)</f>
        <v>0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192</v>
      </c>
      <c r="I103" s="1"/>
      <c r="J103" s="2">
        <v>338.17</v>
      </c>
      <c r="K103" s="2">
        <v>850</v>
      </c>
      <c r="L103" s="2">
        <f>ROUND((J103-K103),5)</f>
        <v>-511.83</v>
      </c>
      <c r="M103" s="15">
        <f>ROUND(IF(K103=0, IF(J103=0, 0, 1), J103/K103),5)</f>
        <v>0.39784999999999998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193</v>
      </c>
      <c r="I104" s="1"/>
      <c r="J104" s="4">
        <v>0</v>
      </c>
      <c r="K104" s="4">
        <v>0</v>
      </c>
      <c r="L104" s="4">
        <f>ROUND((J104-K104),5)</f>
        <v>0</v>
      </c>
      <c r="M104" s="18">
        <f>ROUND(IF(K104=0, IF(J104=0, 0, 1), J104/K104),5)</f>
        <v>0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194</v>
      </c>
      <c r="H105" s="1"/>
      <c r="I105" s="1"/>
      <c r="J105" s="2">
        <f>ROUND(SUM(J97:J104),5)</f>
        <v>65732.259999999995</v>
      </c>
      <c r="K105" s="2">
        <f>ROUND(SUM(K97:K104),5)</f>
        <v>156643.6</v>
      </c>
      <c r="L105" s="2">
        <f>ROUND((J105-K105),5)</f>
        <v>-90911.34</v>
      </c>
      <c r="M105" s="15">
        <f>ROUND(IF(K105=0, IF(J105=0, 0, 1), J105/K105),5)</f>
        <v>0.41963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195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196</v>
      </c>
      <c r="I107" s="1"/>
      <c r="J107" s="2">
        <v>5690.7</v>
      </c>
      <c r="K107" s="2">
        <v>3000</v>
      </c>
      <c r="L107" s="2">
        <f>ROUND((J107-K107),5)</f>
        <v>2690.7</v>
      </c>
      <c r="M107" s="15">
        <f>ROUND(IF(K107=0, IF(J107=0, 0, 1), J107/K107),5)</f>
        <v>1.8969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197</v>
      </c>
      <c r="I108" s="1"/>
      <c r="J108" s="2">
        <v>5612.09</v>
      </c>
      <c r="K108" s="2">
        <v>11162.15</v>
      </c>
      <c r="L108" s="2">
        <f>ROUND((J108-K108),5)</f>
        <v>-5550.06</v>
      </c>
      <c r="M108" s="15">
        <f>ROUND(IF(K108=0, IF(J108=0, 0, 1), J108/K108),5)</f>
        <v>0.50278</v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 t="s">
        <v>198</v>
      </c>
      <c r="I109" s="1"/>
      <c r="J109" s="2">
        <v>784.01</v>
      </c>
      <c r="K109" s="2">
        <v>1539.64</v>
      </c>
      <c r="L109" s="2">
        <f>ROUND((J109-K109),5)</f>
        <v>-755.63</v>
      </c>
      <c r="M109" s="15">
        <f>ROUND(IF(K109=0, IF(J109=0, 0, 1), J109/K109),5)</f>
        <v>0.50922000000000001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/>
      <c r="H110" s="1" t="s">
        <v>199</v>
      </c>
      <c r="I110" s="1"/>
      <c r="J110" s="4">
        <v>53.77</v>
      </c>
      <c r="K110" s="4">
        <v>0</v>
      </c>
      <c r="L110" s="4">
        <f>ROUND((J110-K110),5)</f>
        <v>53.77</v>
      </c>
      <c r="M110" s="18">
        <f>ROUND(IF(K110=0, IF(J110=0, 0, 1), J110/K110),5)</f>
        <v>1</v>
      </c>
    </row>
    <row r="111" spans="1:13" x14ac:dyDescent="0.25">
      <c r="A111" s="1"/>
      <c r="B111" s="1"/>
      <c r="C111" s="1"/>
      <c r="D111" s="1"/>
      <c r="E111" s="1"/>
      <c r="F111" s="1"/>
      <c r="G111" s="1" t="s">
        <v>200</v>
      </c>
      <c r="H111" s="1"/>
      <c r="I111" s="1"/>
      <c r="J111" s="2">
        <f>ROUND(SUM(J106:J110),5)</f>
        <v>12140.57</v>
      </c>
      <c r="K111" s="2">
        <f>ROUND(SUM(K106:K110),5)</f>
        <v>15701.79</v>
      </c>
      <c r="L111" s="2">
        <f>ROUND((J111-K111),5)</f>
        <v>-3561.22</v>
      </c>
      <c r="M111" s="15">
        <f>ROUND(IF(K111=0, IF(J111=0, 0, 1), J111/K111),5)</f>
        <v>0.7732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201</v>
      </c>
      <c r="H112" s="1"/>
      <c r="I112" s="1"/>
      <c r="J112" s="4">
        <v>0</v>
      </c>
      <c r="K112" s="4">
        <v>0</v>
      </c>
      <c r="L112" s="4">
        <f>ROUND((J112-K112),5)</f>
        <v>0</v>
      </c>
      <c r="M112" s="18">
        <f>ROUND(IF(K112=0, IF(J112=0, 0, 1), J112/K112),5)</f>
        <v>0</v>
      </c>
    </row>
    <row r="113" spans="1:13" x14ac:dyDescent="0.25">
      <c r="A113" s="1"/>
      <c r="B113" s="1"/>
      <c r="C113" s="1"/>
      <c r="D113" s="1"/>
      <c r="E113" s="1"/>
      <c r="F113" s="1" t="s">
        <v>202</v>
      </c>
      <c r="G113" s="1"/>
      <c r="H113" s="1"/>
      <c r="I113" s="1"/>
      <c r="J113" s="2">
        <f>ROUND(J72+SUM(J95:J96)+J105+SUM(J111:J112),5)</f>
        <v>428357.75</v>
      </c>
      <c r="K113" s="2">
        <f>ROUND(K72+SUM(K95:K96)+K105+SUM(K111:K112),5)</f>
        <v>1024580.33</v>
      </c>
      <c r="L113" s="2">
        <f>ROUND((J113-K113),5)</f>
        <v>-596222.57999999996</v>
      </c>
      <c r="M113" s="15">
        <f>ROUND(IF(K113=0, IF(J113=0, 0, 1), J113/K113),5)</f>
        <v>0.41808000000000001</v>
      </c>
    </row>
    <row r="114" spans="1:13" x14ac:dyDescent="0.25">
      <c r="A114" s="1"/>
      <c r="B114" s="1"/>
      <c r="C114" s="1"/>
      <c r="D114" s="1"/>
      <c r="E114" s="1"/>
      <c r="F114" s="1" t="s">
        <v>203</v>
      </c>
      <c r="G114" s="1"/>
      <c r="H114" s="1"/>
      <c r="I114" s="1"/>
      <c r="J114" s="2"/>
      <c r="K114" s="2"/>
      <c r="L114" s="2"/>
      <c r="M114" s="15"/>
    </row>
    <row r="115" spans="1:13" x14ac:dyDescent="0.25">
      <c r="A115" s="1"/>
      <c r="B115" s="1"/>
      <c r="C115" s="1"/>
      <c r="D115" s="1"/>
      <c r="E115" s="1"/>
      <c r="F115" s="1"/>
      <c r="G115" s="1" t="s">
        <v>204</v>
      </c>
      <c r="H115" s="1"/>
      <c r="I115" s="1"/>
      <c r="J115" s="2">
        <v>91.5</v>
      </c>
      <c r="K115" s="2">
        <v>3000</v>
      </c>
      <c r="L115" s="2">
        <f>ROUND((J115-K115),5)</f>
        <v>-2908.5</v>
      </c>
      <c r="M115" s="15">
        <f>ROUND(IF(K115=0, IF(J115=0, 0, 1), J115/K115),5)</f>
        <v>3.0499999999999999E-2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205</v>
      </c>
      <c r="H116" s="1"/>
      <c r="I116" s="1"/>
      <c r="J116" s="2">
        <v>9800</v>
      </c>
      <c r="K116" s="2">
        <v>27320</v>
      </c>
      <c r="L116" s="2">
        <f>ROUND((J116-K116),5)</f>
        <v>-17520</v>
      </c>
      <c r="M116" s="15">
        <f>ROUND(IF(K116=0, IF(J116=0, 0, 1), J116/K116),5)</f>
        <v>0.35870999999999997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206</v>
      </c>
      <c r="H117" s="1"/>
      <c r="I117" s="1"/>
      <c r="J117" s="2">
        <v>0</v>
      </c>
      <c r="K117" s="2">
        <v>4500</v>
      </c>
      <c r="L117" s="2">
        <f>ROUND((J117-K117),5)</f>
        <v>-4500</v>
      </c>
      <c r="M117" s="15">
        <f>ROUND(IF(K117=0, IF(J117=0, 0, 1), J117/K117),5)</f>
        <v>0</v>
      </c>
    </row>
    <row r="118" spans="1:13" x14ac:dyDescent="0.25">
      <c r="A118" s="1"/>
      <c r="B118" s="1"/>
      <c r="C118" s="1"/>
      <c r="D118" s="1"/>
      <c r="E118" s="1"/>
      <c r="F118" s="1"/>
      <c r="G118" s="1" t="s">
        <v>207</v>
      </c>
      <c r="H118" s="1"/>
      <c r="I118" s="1"/>
      <c r="J118" s="2">
        <v>0</v>
      </c>
      <c r="K118" s="2">
        <v>0</v>
      </c>
      <c r="L118" s="2">
        <f>ROUND((J118-K118),5)</f>
        <v>0</v>
      </c>
      <c r="M118" s="15">
        <f>ROUND(IF(K118=0, IF(J118=0, 0, 1), J118/K118),5)</f>
        <v>0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 t="s">
        <v>208</v>
      </c>
      <c r="H119" s="1"/>
      <c r="I119" s="1"/>
      <c r="J119" s="4">
        <v>0</v>
      </c>
      <c r="K119" s="4">
        <v>0</v>
      </c>
      <c r="L119" s="4">
        <f>ROUND((J119-K119),5)</f>
        <v>0</v>
      </c>
      <c r="M119" s="18">
        <f>ROUND(IF(K119=0, IF(J119=0, 0, 1), J119/K119),5)</f>
        <v>0</v>
      </c>
    </row>
    <row r="120" spans="1:13" x14ac:dyDescent="0.25">
      <c r="A120" s="1"/>
      <c r="B120" s="1"/>
      <c r="C120" s="1"/>
      <c r="D120" s="1"/>
      <c r="E120" s="1"/>
      <c r="F120" s="1" t="s">
        <v>209</v>
      </c>
      <c r="G120" s="1"/>
      <c r="H120" s="1"/>
      <c r="I120" s="1"/>
      <c r="J120" s="2">
        <f>ROUND(SUM(J114:J119),5)</f>
        <v>9891.5</v>
      </c>
      <c r="K120" s="2">
        <f>ROUND(SUM(K114:K119),5)</f>
        <v>34820</v>
      </c>
      <c r="L120" s="2">
        <f>ROUND((J120-K120),5)</f>
        <v>-24928.5</v>
      </c>
      <c r="M120" s="15">
        <f>ROUND(IF(K120=0, IF(J120=0, 0, 1), J120/K120),5)</f>
        <v>0.28408</v>
      </c>
    </row>
    <row r="121" spans="1:13" x14ac:dyDescent="0.25">
      <c r="A121" s="1"/>
      <c r="B121" s="1"/>
      <c r="C121" s="1"/>
      <c r="D121" s="1"/>
      <c r="E121" s="1"/>
      <c r="F121" s="1" t="s">
        <v>210</v>
      </c>
      <c r="G121" s="1"/>
      <c r="H121" s="1"/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 t="s">
        <v>211</v>
      </c>
      <c r="H122" s="1"/>
      <c r="I122" s="1"/>
      <c r="J122" s="2">
        <v>1000</v>
      </c>
      <c r="K122" s="2">
        <v>6000</v>
      </c>
      <c r="L122" s="2">
        <f>ROUND((J122-K122),5)</f>
        <v>-5000</v>
      </c>
      <c r="M122" s="15">
        <f>ROUND(IF(K122=0, IF(J122=0, 0, 1), J122/K122),5)</f>
        <v>0.16667000000000001</v>
      </c>
    </row>
    <row r="123" spans="1:13" x14ac:dyDescent="0.25">
      <c r="A123" s="1"/>
      <c r="B123" s="1"/>
      <c r="C123" s="1"/>
      <c r="D123" s="1"/>
      <c r="E123" s="1"/>
      <c r="F123" s="1"/>
      <c r="G123" s="1" t="s">
        <v>212</v>
      </c>
      <c r="H123" s="1"/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213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214</v>
      </c>
      <c r="J125" s="2">
        <v>1117.73</v>
      </c>
      <c r="K125" s="2">
        <v>4500</v>
      </c>
      <c r="L125" s="2">
        <f>ROUND((J125-K125),5)</f>
        <v>-3382.27</v>
      </c>
      <c r="M125" s="15">
        <f>ROUND(IF(K125=0, IF(J125=0, 0, 1), J125/K125),5)</f>
        <v>0.24837999999999999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215</v>
      </c>
      <c r="J126" s="4">
        <v>5720.36</v>
      </c>
      <c r="K126" s="4">
        <v>8000</v>
      </c>
      <c r="L126" s="4">
        <f>ROUND((J126-K126),5)</f>
        <v>-2279.64</v>
      </c>
      <c r="M126" s="18">
        <f>ROUND(IF(K126=0, IF(J126=0, 0, 1), J126/K126),5)</f>
        <v>0.71504999999999996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216</v>
      </c>
      <c r="I127" s="1"/>
      <c r="J127" s="2">
        <f>ROUND(SUM(J124:J126),5)</f>
        <v>6838.09</v>
      </c>
      <c r="K127" s="2">
        <f>ROUND(SUM(K124:K126),5)</f>
        <v>12500</v>
      </c>
      <c r="L127" s="2">
        <f>ROUND((J127-K127),5)</f>
        <v>-5661.91</v>
      </c>
      <c r="M127" s="15">
        <f>ROUND(IF(K127=0, IF(J127=0, 0, 1), J127/K127),5)</f>
        <v>0.54705000000000004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217</v>
      </c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 t="s">
        <v>218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 t="s">
        <v>219</v>
      </c>
      <c r="J130" s="4">
        <v>889.64</v>
      </c>
      <c r="K130" s="4">
        <v>7000</v>
      </c>
      <c r="L130" s="4">
        <f>ROUND((J130-K130),5)</f>
        <v>-6110.36</v>
      </c>
      <c r="M130" s="18">
        <f>ROUND(IF(K130=0, IF(J130=0, 0, 1), J130/K130),5)</f>
        <v>0.12709000000000001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220</v>
      </c>
      <c r="I131" s="1"/>
      <c r="J131" s="2">
        <f>ROUND(SUM(J128:J130),5)</f>
        <v>889.64</v>
      </c>
      <c r="K131" s="2">
        <f>ROUND(SUM(K128:K130),5)</f>
        <v>7000</v>
      </c>
      <c r="L131" s="2">
        <f>ROUND((J131-K131),5)</f>
        <v>-6110.36</v>
      </c>
      <c r="M131" s="15">
        <f>ROUND(IF(K131=0, IF(J131=0, 0, 1), J131/K131),5)</f>
        <v>0.12709000000000001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221</v>
      </c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 t="s">
        <v>222</v>
      </c>
      <c r="J133" s="2">
        <v>0</v>
      </c>
      <c r="K133" s="2">
        <v>0</v>
      </c>
      <c r="L133" s="2">
        <f>ROUND((J133-K133),5)</f>
        <v>0</v>
      </c>
      <c r="M133" s="15">
        <f>ROUND(IF(K133=0, IF(J133=0, 0, 1), J133/K133),5)</f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 t="s">
        <v>223</v>
      </c>
      <c r="J134" s="4">
        <v>0</v>
      </c>
      <c r="K134" s="4">
        <v>6500</v>
      </c>
      <c r="L134" s="4">
        <f>ROUND((J134-K134),5)</f>
        <v>-6500</v>
      </c>
      <c r="M134" s="18">
        <f>ROUND(IF(K134=0, IF(J134=0, 0, 1), J134/K134),5)</f>
        <v>0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224</v>
      </c>
      <c r="I135" s="1"/>
      <c r="J135" s="2">
        <f>ROUND(SUM(J132:J134),5)</f>
        <v>0</v>
      </c>
      <c r="K135" s="2">
        <f>ROUND(SUM(K132:K134),5)</f>
        <v>6500</v>
      </c>
      <c r="L135" s="2">
        <f>ROUND((J135-K135),5)</f>
        <v>-6500</v>
      </c>
      <c r="M135" s="15">
        <f>ROUND(IF(K135=0, IF(J135=0, 0, 1), J135/K135),5)</f>
        <v>0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225</v>
      </c>
      <c r="I136" s="1"/>
      <c r="J136" s="4">
        <v>0</v>
      </c>
      <c r="K136" s="4">
        <v>0</v>
      </c>
      <c r="L136" s="4">
        <f>ROUND((J136-K136),5)</f>
        <v>0</v>
      </c>
      <c r="M136" s="18">
        <f>ROUND(IF(K136=0, IF(J136=0, 0, 1), J136/K136),5)</f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226</v>
      </c>
      <c r="H137" s="1"/>
      <c r="I137" s="1"/>
      <c r="J137" s="2">
        <f>ROUND(J123+J127+J131+SUM(J135:J136),5)</f>
        <v>7727.73</v>
      </c>
      <c r="K137" s="2">
        <f>ROUND(K123+K127+K131+SUM(K135:K136),5)</f>
        <v>26000</v>
      </c>
      <c r="L137" s="2">
        <f>ROUND((J137-K137),5)</f>
        <v>-18272.27</v>
      </c>
      <c r="M137" s="15">
        <f>ROUND(IF(K137=0, IF(J137=0, 0, 1), J137/K137),5)</f>
        <v>0.29721999999999998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227</v>
      </c>
      <c r="H138" s="1"/>
      <c r="I138" s="1"/>
      <c r="J138" s="2">
        <v>1238.48</v>
      </c>
      <c r="K138" s="2">
        <v>0</v>
      </c>
      <c r="L138" s="2">
        <f>ROUND((J138-K138),5)</f>
        <v>1238.48</v>
      </c>
      <c r="M138" s="15">
        <f>ROUND(IF(K138=0, IF(J138=0, 0, 1), J138/K138),5)</f>
        <v>1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228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229</v>
      </c>
      <c r="I140" s="1"/>
      <c r="J140" s="2">
        <v>726.25</v>
      </c>
      <c r="K140" s="2">
        <v>2830</v>
      </c>
      <c r="L140" s="2">
        <f>ROUND((J140-K140),5)</f>
        <v>-2103.75</v>
      </c>
      <c r="M140" s="15">
        <f>ROUND(IF(K140=0, IF(J140=0, 0, 1), J140/K140),5)</f>
        <v>0.25663000000000002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230</v>
      </c>
      <c r="I141" s="1"/>
      <c r="J141" s="2">
        <v>555.98</v>
      </c>
      <c r="K141" s="2">
        <v>1459</v>
      </c>
      <c r="L141" s="2">
        <f>ROUND((J141-K141),5)</f>
        <v>-903.02</v>
      </c>
      <c r="M141" s="15">
        <f>ROUND(IF(K141=0, IF(J141=0, 0, 1), J141/K141),5)</f>
        <v>0.38107000000000002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231</v>
      </c>
      <c r="I142" s="1"/>
      <c r="J142" s="2">
        <v>2008.96</v>
      </c>
      <c r="K142" s="2">
        <v>5500</v>
      </c>
      <c r="L142" s="2">
        <f>ROUND((J142-K142),5)</f>
        <v>-3491.04</v>
      </c>
      <c r="M142" s="15">
        <f>ROUND(IF(K142=0, IF(J142=0, 0, 1), J142/K142),5)</f>
        <v>0.36526999999999998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232</v>
      </c>
      <c r="I143" s="1"/>
      <c r="J143" s="2">
        <v>496.66</v>
      </c>
      <c r="K143" s="2">
        <v>1200</v>
      </c>
      <c r="L143" s="2">
        <f>ROUND((J143-K143),5)</f>
        <v>-703.34</v>
      </c>
      <c r="M143" s="15">
        <f>ROUND(IF(K143=0, IF(J143=0, 0, 1), J143/K143),5)</f>
        <v>0.41388000000000003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233</v>
      </c>
      <c r="I144" s="1"/>
      <c r="J144" s="2">
        <v>496.66</v>
      </c>
      <c r="K144" s="2">
        <v>1200</v>
      </c>
      <c r="L144" s="2">
        <f>ROUND((J144-K144),5)</f>
        <v>-703.34</v>
      </c>
      <c r="M144" s="15">
        <f>ROUND(IF(K144=0, IF(J144=0, 0, 1), J144/K144),5)</f>
        <v>0.41388000000000003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234</v>
      </c>
      <c r="I145" s="1"/>
      <c r="J145" s="4">
        <v>0</v>
      </c>
      <c r="K145" s="4">
        <v>0</v>
      </c>
      <c r="L145" s="4">
        <f>ROUND((J145-K145),5)</f>
        <v>0</v>
      </c>
      <c r="M145" s="18">
        <f>ROUND(IF(K145=0, IF(J145=0, 0, 1), J145/K145),5)</f>
        <v>0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235</v>
      </c>
      <c r="H146" s="1"/>
      <c r="I146" s="1"/>
      <c r="J146" s="2">
        <f>ROUND(SUM(J139:J145),5)</f>
        <v>4284.51</v>
      </c>
      <c r="K146" s="2">
        <f>ROUND(SUM(K139:K145),5)</f>
        <v>12189</v>
      </c>
      <c r="L146" s="2">
        <f>ROUND((J146-K146),5)</f>
        <v>-7904.49</v>
      </c>
      <c r="M146" s="15">
        <f>ROUND(IF(K146=0, IF(J146=0, 0, 1), J146/K146),5)</f>
        <v>0.35150999999999999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236</v>
      </c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 t="s">
        <v>237</v>
      </c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238</v>
      </c>
      <c r="J149" s="2">
        <v>8166.29</v>
      </c>
      <c r="K149" s="2">
        <v>15000</v>
      </c>
      <c r="L149" s="2">
        <f>ROUND((J149-K149),5)</f>
        <v>-6833.71</v>
      </c>
      <c r="M149" s="15">
        <f>ROUND(IF(K149=0, IF(J149=0, 0, 1), J149/K149),5)</f>
        <v>0.54442000000000002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239</v>
      </c>
      <c r="J150" s="2">
        <v>1103.9000000000001</v>
      </c>
      <c r="K150" s="2">
        <v>3000</v>
      </c>
      <c r="L150" s="2">
        <f>ROUND((J150-K150),5)</f>
        <v>-1896.1</v>
      </c>
      <c r="M150" s="15">
        <f>ROUND(IF(K150=0, IF(J150=0, 0, 1), J150/K150),5)</f>
        <v>0.36797000000000002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 t="s">
        <v>240</v>
      </c>
      <c r="J151" s="2">
        <v>781.84</v>
      </c>
      <c r="K151" s="2">
        <v>2000</v>
      </c>
      <c r="L151" s="2">
        <f>ROUND((J151-K151),5)</f>
        <v>-1218.1600000000001</v>
      </c>
      <c r="M151" s="15">
        <f>ROUND(IF(K151=0, IF(J151=0, 0, 1), J151/K151),5)</f>
        <v>0.39091999999999999</v>
      </c>
    </row>
    <row r="152" spans="1:13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 t="s">
        <v>241</v>
      </c>
      <c r="J152" s="4">
        <v>0</v>
      </c>
      <c r="K152" s="4">
        <v>0</v>
      </c>
      <c r="L152" s="4">
        <f>ROUND((J152-K152),5)</f>
        <v>0</v>
      </c>
      <c r="M152" s="18">
        <f>ROUND(IF(K152=0, IF(J152=0, 0, 1), J152/K152),5)</f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242</v>
      </c>
      <c r="I153" s="1"/>
      <c r="J153" s="2">
        <f>ROUND(SUM(J148:J152),5)</f>
        <v>10052.030000000001</v>
      </c>
      <c r="K153" s="2">
        <f>ROUND(SUM(K148:K152),5)</f>
        <v>20000</v>
      </c>
      <c r="L153" s="2">
        <f>ROUND((J153-K153),5)</f>
        <v>-9947.9699999999993</v>
      </c>
      <c r="M153" s="15">
        <f>ROUND(IF(K153=0, IF(J153=0, 0, 1), J153/K153),5)</f>
        <v>0.50260000000000005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243</v>
      </c>
      <c r="I154" s="1"/>
      <c r="J154" s="2">
        <v>897.22</v>
      </c>
      <c r="K154" s="2">
        <v>2000</v>
      </c>
      <c r="L154" s="2">
        <f>ROUND((J154-K154),5)</f>
        <v>-1102.78</v>
      </c>
      <c r="M154" s="15">
        <f>ROUND(IF(K154=0, IF(J154=0, 0, 1), J154/K154),5)</f>
        <v>0.44861000000000001</v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 t="s">
        <v>244</v>
      </c>
      <c r="I155" s="1"/>
      <c r="J155" s="2">
        <v>1054.93</v>
      </c>
      <c r="K155" s="2">
        <v>2200</v>
      </c>
      <c r="L155" s="2">
        <f>ROUND((J155-K155),5)</f>
        <v>-1145.07</v>
      </c>
      <c r="M155" s="15">
        <f>ROUND(IF(K155=0, IF(J155=0, 0, 1), J155/K155),5)</f>
        <v>0.47950999999999999</v>
      </c>
    </row>
    <row r="156" spans="1:13" ht="15.75" thickBot="1" x14ac:dyDescent="0.3">
      <c r="A156" s="1"/>
      <c r="B156" s="1"/>
      <c r="C156" s="1"/>
      <c r="D156" s="1"/>
      <c r="E156" s="1"/>
      <c r="F156" s="1"/>
      <c r="G156" s="1"/>
      <c r="H156" s="1" t="s">
        <v>245</v>
      </c>
      <c r="I156" s="1"/>
      <c r="J156" s="4">
        <v>0</v>
      </c>
      <c r="K156" s="4">
        <v>0</v>
      </c>
      <c r="L156" s="4">
        <f>ROUND((J156-K156),5)</f>
        <v>0</v>
      </c>
      <c r="M156" s="18">
        <f>ROUND(IF(K156=0, IF(J156=0, 0, 1), J156/K156),5)</f>
        <v>0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246</v>
      </c>
      <c r="H157" s="1"/>
      <c r="I157" s="1"/>
      <c r="J157" s="2">
        <f>ROUND(J147+SUM(J153:J156),5)</f>
        <v>12004.18</v>
      </c>
      <c r="K157" s="2">
        <f>ROUND(K147+SUM(K153:K156),5)</f>
        <v>24200</v>
      </c>
      <c r="L157" s="2">
        <f>ROUND((J157-K157),5)</f>
        <v>-12195.82</v>
      </c>
      <c r="M157" s="15">
        <f>ROUND(IF(K157=0, IF(J157=0, 0, 1), J157/K157),5)</f>
        <v>0.49603999999999998</v>
      </c>
    </row>
    <row r="158" spans="1:13" x14ac:dyDescent="0.25">
      <c r="A158" s="1"/>
      <c r="B158" s="1"/>
      <c r="C158" s="1"/>
      <c r="D158" s="1"/>
      <c r="E158" s="1"/>
      <c r="F158" s="1"/>
      <c r="G158" s="1" t="s">
        <v>247</v>
      </c>
      <c r="H158" s="1"/>
      <c r="I158" s="1"/>
      <c r="J158" s="2">
        <v>1098</v>
      </c>
      <c r="K158" s="2">
        <v>2073</v>
      </c>
      <c r="L158" s="2">
        <f>ROUND((J158-K158),5)</f>
        <v>-975</v>
      </c>
      <c r="M158" s="15">
        <f>ROUND(IF(K158=0, IF(J158=0, 0, 1), J158/K158),5)</f>
        <v>0.52966999999999997</v>
      </c>
    </row>
    <row r="159" spans="1:13" ht="15.75" thickBot="1" x14ac:dyDescent="0.3">
      <c r="A159" s="1"/>
      <c r="B159" s="1"/>
      <c r="C159" s="1"/>
      <c r="D159" s="1"/>
      <c r="E159" s="1"/>
      <c r="F159" s="1"/>
      <c r="G159" s="1" t="s">
        <v>248</v>
      </c>
      <c r="H159" s="1"/>
      <c r="I159" s="1"/>
      <c r="J159" s="4">
        <v>0</v>
      </c>
      <c r="K159" s="4">
        <v>0</v>
      </c>
      <c r="L159" s="4">
        <f>ROUND((J159-K159),5)</f>
        <v>0</v>
      </c>
      <c r="M159" s="18">
        <f>ROUND(IF(K159=0, IF(J159=0, 0, 1), J159/K159),5)</f>
        <v>0</v>
      </c>
    </row>
    <row r="160" spans="1:13" x14ac:dyDescent="0.25">
      <c r="A160" s="1"/>
      <c r="B160" s="1"/>
      <c r="C160" s="1"/>
      <c r="D160" s="1"/>
      <c r="E160" s="1"/>
      <c r="F160" s="1" t="s">
        <v>249</v>
      </c>
      <c r="G160" s="1"/>
      <c r="H160" s="1"/>
      <c r="I160" s="1"/>
      <c r="J160" s="2">
        <f>ROUND(SUM(J121:J122)+SUM(J137:J138)+J146+SUM(J157:J159),5)</f>
        <v>27352.9</v>
      </c>
      <c r="K160" s="2">
        <f>ROUND(SUM(K121:K122)+SUM(K137:K138)+K146+SUM(K157:K159),5)</f>
        <v>70462</v>
      </c>
      <c r="L160" s="2">
        <f>ROUND((J160-K160),5)</f>
        <v>-43109.1</v>
      </c>
      <c r="M160" s="15">
        <f>ROUND(IF(K160=0, IF(J160=0, 0, 1), J160/K160),5)</f>
        <v>0.38818999999999998</v>
      </c>
    </row>
    <row r="161" spans="1:13" ht="15.75" thickBot="1" x14ac:dyDescent="0.3">
      <c r="A161" s="1"/>
      <c r="B161" s="1"/>
      <c r="C161" s="1"/>
      <c r="D161" s="1"/>
      <c r="E161" s="1"/>
      <c r="F161" s="1" t="s">
        <v>250</v>
      </c>
      <c r="G161" s="1"/>
      <c r="H161" s="1"/>
      <c r="I161" s="1"/>
      <c r="J161" s="4">
        <v>0</v>
      </c>
      <c r="K161" s="4">
        <v>0</v>
      </c>
      <c r="L161" s="4">
        <f>ROUND((J161-K161),5)</f>
        <v>0</v>
      </c>
      <c r="M161" s="18">
        <f>ROUND(IF(K161=0, IF(J161=0, 0, 1), J161/K161),5)</f>
        <v>0</v>
      </c>
    </row>
    <row r="162" spans="1:13" x14ac:dyDescent="0.25">
      <c r="A162" s="1"/>
      <c r="B162" s="1"/>
      <c r="C162" s="1"/>
      <c r="D162" s="1"/>
      <c r="E162" s="1" t="s">
        <v>251</v>
      </c>
      <c r="F162" s="1"/>
      <c r="G162" s="1"/>
      <c r="H162" s="1"/>
      <c r="I162" s="1"/>
      <c r="J162" s="2">
        <f>ROUND(SUM(J43:J49)+J54+J62+J71+J113+J120+SUM(J160:J161),5)</f>
        <v>557914.47</v>
      </c>
      <c r="K162" s="2">
        <f>ROUND(SUM(K43:K49)+K54+K62+K71+K113+K120+SUM(K160:K161),5)</f>
        <v>1260240.33</v>
      </c>
      <c r="L162" s="2">
        <f>ROUND((J162-K162),5)</f>
        <v>-702325.86</v>
      </c>
      <c r="M162" s="15">
        <f>ROUND(IF(K162=0, IF(J162=0, 0, 1), J162/K162),5)</f>
        <v>0.44269999999999998</v>
      </c>
    </row>
    <row r="163" spans="1:13" x14ac:dyDescent="0.25">
      <c r="A163" s="1"/>
      <c r="B163" s="1"/>
      <c r="C163" s="1"/>
      <c r="D163" s="1"/>
      <c r="E163" s="1" t="s">
        <v>252</v>
      </c>
      <c r="F163" s="1"/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253</v>
      </c>
      <c r="G164" s="1"/>
      <c r="H164" s="1"/>
      <c r="I164" s="1"/>
      <c r="J164" s="2">
        <v>9056.09</v>
      </c>
      <c r="K164" s="2">
        <v>5000</v>
      </c>
      <c r="L164" s="2">
        <f>ROUND((J164-K164),5)</f>
        <v>4056.09</v>
      </c>
      <c r="M164" s="15">
        <f>ROUND(IF(K164=0, IF(J164=0, 0, 1), J164/K164),5)</f>
        <v>1.8112200000000001</v>
      </c>
    </row>
    <row r="165" spans="1:13" x14ac:dyDescent="0.25">
      <c r="A165" s="1"/>
      <c r="B165" s="1"/>
      <c r="C165" s="1"/>
      <c r="D165" s="1"/>
      <c r="E165" s="1"/>
      <c r="F165" s="1" t="s">
        <v>254</v>
      </c>
      <c r="G165" s="1"/>
      <c r="H165" s="1"/>
      <c r="I165" s="1"/>
      <c r="J165" s="2">
        <v>0</v>
      </c>
      <c r="K165" s="2">
        <v>1000</v>
      </c>
      <c r="L165" s="2">
        <f>ROUND((J165-K165),5)</f>
        <v>-1000</v>
      </c>
      <c r="M165" s="15">
        <f>ROUND(IF(K165=0, IF(J165=0, 0, 1), J165/K165),5)</f>
        <v>0</v>
      </c>
    </row>
    <row r="166" spans="1:13" ht="15.75" thickBot="1" x14ac:dyDescent="0.3">
      <c r="A166" s="1"/>
      <c r="B166" s="1"/>
      <c r="C166" s="1"/>
      <c r="D166" s="1"/>
      <c r="E166" s="1"/>
      <c r="F166" s="1" t="s">
        <v>255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256</v>
      </c>
      <c r="F167" s="1"/>
      <c r="G167" s="1"/>
      <c r="H167" s="1"/>
      <c r="I167" s="1"/>
      <c r="J167" s="2">
        <f>ROUND(SUM(J163:J166),5)</f>
        <v>9056.09</v>
      </c>
      <c r="K167" s="2">
        <f>ROUND(SUM(K163:K166),5)</f>
        <v>6000</v>
      </c>
      <c r="L167" s="2">
        <f>ROUND((J167-K167),5)</f>
        <v>3056.09</v>
      </c>
      <c r="M167" s="15">
        <f>ROUND(IF(K167=0, IF(J167=0, 0, 1), J167/K167),5)</f>
        <v>1.50935</v>
      </c>
    </row>
    <row r="168" spans="1:13" x14ac:dyDescent="0.25">
      <c r="A168" s="1"/>
      <c r="B168" s="1"/>
      <c r="C168" s="1"/>
      <c r="D168" s="1"/>
      <c r="E168" s="1" t="s">
        <v>257</v>
      </c>
      <c r="F168" s="1"/>
      <c r="G168" s="1"/>
      <c r="H168" s="1"/>
      <c r="I168" s="1"/>
      <c r="J168" s="2"/>
      <c r="K168" s="2"/>
      <c r="L168" s="2"/>
      <c r="M168" s="15"/>
    </row>
    <row r="169" spans="1:13" x14ac:dyDescent="0.25">
      <c r="A169" s="1"/>
      <c r="B169" s="1"/>
      <c r="C169" s="1"/>
      <c r="D169" s="1"/>
      <c r="E169" s="1"/>
      <c r="F169" s="1" t="s">
        <v>258</v>
      </c>
      <c r="G169" s="1"/>
      <c r="H169" s="1"/>
      <c r="I169" s="1"/>
      <c r="J169" s="2">
        <v>20.95</v>
      </c>
      <c r="K169" s="2">
        <v>8000</v>
      </c>
      <c r="L169" s="2">
        <f>ROUND((J169-K169),5)</f>
        <v>-7979.05</v>
      </c>
      <c r="M169" s="15">
        <f>ROUND(IF(K169=0, IF(J169=0, 0, 1), J169/K169),5)</f>
        <v>2.6199999999999999E-3</v>
      </c>
    </row>
    <row r="170" spans="1:13" x14ac:dyDescent="0.25">
      <c r="A170" s="1"/>
      <c r="B170" s="1"/>
      <c r="C170" s="1"/>
      <c r="D170" s="1"/>
      <c r="E170" s="1"/>
      <c r="F170" s="1" t="s">
        <v>259</v>
      </c>
      <c r="G170" s="1"/>
      <c r="H170" s="1"/>
      <c r="I170" s="1"/>
      <c r="J170" s="2">
        <v>2667.85</v>
      </c>
      <c r="K170" s="2">
        <v>11000</v>
      </c>
      <c r="L170" s="2">
        <f>ROUND((J170-K170),5)</f>
        <v>-8332.15</v>
      </c>
      <c r="M170" s="15">
        <f>ROUND(IF(K170=0, IF(J170=0, 0, 1), J170/K170),5)</f>
        <v>0.24253</v>
      </c>
    </row>
    <row r="171" spans="1:13" x14ac:dyDescent="0.25">
      <c r="A171" s="1"/>
      <c r="B171" s="1"/>
      <c r="C171" s="1"/>
      <c r="D171" s="1"/>
      <c r="E171" s="1"/>
      <c r="F171" s="1" t="s">
        <v>260</v>
      </c>
      <c r="G171" s="1"/>
      <c r="H171" s="1"/>
      <c r="I171" s="1"/>
      <c r="J171" s="2">
        <v>901.21</v>
      </c>
      <c r="K171" s="2">
        <v>1500</v>
      </c>
      <c r="L171" s="2">
        <f>ROUND((J171-K171),5)</f>
        <v>-598.79</v>
      </c>
      <c r="M171" s="15">
        <f>ROUND(IF(K171=0, IF(J171=0, 0, 1), J171/K171),5)</f>
        <v>0.60080999999999996</v>
      </c>
    </row>
    <row r="172" spans="1:13" x14ac:dyDescent="0.25">
      <c r="A172" s="1"/>
      <c r="B172" s="1"/>
      <c r="C172" s="1"/>
      <c r="D172" s="1"/>
      <c r="E172" s="1"/>
      <c r="F172" s="1" t="s">
        <v>261</v>
      </c>
      <c r="G172" s="1"/>
      <c r="H172" s="1"/>
      <c r="I172" s="1"/>
      <c r="J172" s="2">
        <v>5430.6</v>
      </c>
      <c r="K172" s="2">
        <v>5000</v>
      </c>
      <c r="L172" s="2">
        <f>ROUND((J172-K172),5)</f>
        <v>430.6</v>
      </c>
      <c r="M172" s="15">
        <f>ROUND(IF(K172=0, IF(J172=0, 0, 1), J172/K172),5)</f>
        <v>1.08612</v>
      </c>
    </row>
    <row r="173" spans="1:13" x14ac:dyDescent="0.25">
      <c r="A173" s="1"/>
      <c r="B173" s="1"/>
      <c r="C173" s="1"/>
      <c r="D173" s="1"/>
      <c r="E173" s="1"/>
      <c r="F173" s="1" t="s">
        <v>262</v>
      </c>
      <c r="G173" s="1"/>
      <c r="H173" s="1"/>
      <c r="I173" s="1"/>
      <c r="J173" s="2">
        <v>0</v>
      </c>
      <c r="K173" s="2">
        <v>0</v>
      </c>
      <c r="L173" s="2">
        <f>ROUND((J173-K173),5)</f>
        <v>0</v>
      </c>
      <c r="M173" s="15">
        <f>ROUND(IF(K173=0, IF(J173=0, 0, 1), J173/K173),5)</f>
        <v>0</v>
      </c>
    </row>
    <row r="174" spans="1:13" ht="15.75" thickBot="1" x14ac:dyDescent="0.3">
      <c r="A174" s="1"/>
      <c r="B174" s="1"/>
      <c r="C174" s="1"/>
      <c r="D174" s="1"/>
      <c r="E174" s="1"/>
      <c r="F174" s="1" t="s">
        <v>263</v>
      </c>
      <c r="G174" s="1"/>
      <c r="H174" s="1"/>
      <c r="I174" s="1"/>
      <c r="J174" s="4">
        <v>0</v>
      </c>
      <c r="K174" s="4">
        <v>0</v>
      </c>
      <c r="L174" s="4">
        <f>ROUND((J174-K174),5)</f>
        <v>0</v>
      </c>
      <c r="M174" s="18">
        <f>ROUND(IF(K174=0, IF(J174=0, 0, 1), J174/K174),5)</f>
        <v>0</v>
      </c>
    </row>
    <row r="175" spans="1:13" x14ac:dyDescent="0.25">
      <c r="A175" s="1"/>
      <c r="B175" s="1"/>
      <c r="C175" s="1"/>
      <c r="D175" s="1"/>
      <c r="E175" s="1" t="s">
        <v>264</v>
      </c>
      <c r="F175" s="1"/>
      <c r="G175" s="1"/>
      <c r="H175" s="1"/>
      <c r="I175" s="1"/>
      <c r="J175" s="2">
        <f>ROUND(SUM(J168:J174),5)</f>
        <v>9020.61</v>
      </c>
      <c r="K175" s="2">
        <f>ROUND(SUM(K168:K174),5)</f>
        <v>25500</v>
      </c>
      <c r="L175" s="2">
        <f>ROUND((J175-K175),5)</f>
        <v>-16479.39</v>
      </c>
      <c r="M175" s="15">
        <f>ROUND(IF(K175=0, IF(J175=0, 0, 1), J175/K175),5)</f>
        <v>0.35375000000000001</v>
      </c>
    </row>
    <row r="176" spans="1:13" x14ac:dyDescent="0.25">
      <c r="A176" s="1"/>
      <c r="B176" s="1"/>
      <c r="C176" s="1"/>
      <c r="D176" s="1"/>
      <c r="E176" s="1" t="s">
        <v>265</v>
      </c>
      <c r="F176" s="1"/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 t="s">
        <v>266</v>
      </c>
      <c r="G177" s="1"/>
      <c r="H177" s="1"/>
      <c r="I177" s="1"/>
      <c r="J177" s="2">
        <v>727.82</v>
      </c>
      <c r="K177" s="2">
        <v>0</v>
      </c>
      <c r="L177" s="2">
        <f>ROUND((J177-K177),5)</f>
        <v>727.82</v>
      </c>
      <c r="M177" s="15">
        <f>ROUND(IF(K177=0, IF(J177=0, 0, 1), J177/K177),5)</f>
        <v>1</v>
      </c>
    </row>
    <row r="178" spans="1:13" x14ac:dyDescent="0.25">
      <c r="A178" s="1"/>
      <c r="B178" s="1"/>
      <c r="C178" s="1"/>
      <c r="D178" s="1"/>
      <c r="E178" s="1"/>
      <c r="F178" s="1" t="s">
        <v>267</v>
      </c>
      <c r="G178" s="1"/>
      <c r="H178" s="1"/>
      <c r="I178" s="1"/>
      <c r="J178" s="2">
        <v>0</v>
      </c>
      <c r="K178" s="2">
        <v>1000</v>
      </c>
      <c r="L178" s="2">
        <f>ROUND((J178-K178),5)</f>
        <v>-1000</v>
      </c>
      <c r="M178" s="15">
        <f>ROUND(IF(K178=0, IF(J178=0, 0, 1), J178/K178),5)</f>
        <v>0</v>
      </c>
    </row>
    <row r="179" spans="1:13" x14ac:dyDescent="0.25">
      <c r="A179" s="1"/>
      <c r="B179" s="1"/>
      <c r="C179" s="1"/>
      <c r="D179" s="1"/>
      <c r="E179" s="1"/>
      <c r="F179" s="1" t="s">
        <v>268</v>
      </c>
      <c r="G179" s="1"/>
      <c r="H179" s="1"/>
      <c r="I179" s="1"/>
      <c r="J179" s="2">
        <v>3790.36</v>
      </c>
      <c r="K179" s="2">
        <v>8500</v>
      </c>
      <c r="L179" s="2">
        <f>ROUND((J179-K179),5)</f>
        <v>-4709.6400000000003</v>
      </c>
      <c r="M179" s="15">
        <f>ROUND(IF(K179=0, IF(J179=0, 0, 1), J179/K179),5)</f>
        <v>0.44591999999999998</v>
      </c>
    </row>
    <row r="180" spans="1:13" x14ac:dyDescent="0.25">
      <c r="A180" s="1"/>
      <c r="B180" s="1"/>
      <c r="C180" s="1"/>
      <c r="D180" s="1"/>
      <c r="E180" s="1"/>
      <c r="F180" s="1" t="s">
        <v>269</v>
      </c>
      <c r="G180" s="1"/>
      <c r="H180" s="1"/>
      <c r="I180" s="1"/>
      <c r="J180" s="2"/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270</v>
      </c>
      <c r="H181" s="1"/>
      <c r="I181" s="1"/>
      <c r="J181" s="2">
        <v>0</v>
      </c>
      <c r="K181" s="2">
        <v>6000</v>
      </c>
      <c r="L181" s="2">
        <f>ROUND((J181-K181),5)</f>
        <v>-6000</v>
      </c>
      <c r="M181" s="15">
        <f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271</v>
      </c>
      <c r="H182" s="1"/>
      <c r="I182" s="1"/>
      <c r="J182" s="2">
        <v>0</v>
      </c>
      <c r="K182" s="2">
        <v>11208</v>
      </c>
      <c r="L182" s="2">
        <f>ROUND((J182-K182),5)</f>
        <v>-11208</v>
      </c>
      <c r="M182" s="15">
        <f>ROUND(IF(K182=0, IF(J182=0, 0, 1), J182/K182),5)</f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272</v>
      </c>
      <c r="H183" s="1"/>
      <c r="I183" s="1"/>
      <c r="J183" s="2">
        <v>571.89</v>
      </c>
      <c r="K183" s="2">
        <v>10000</v>
      </c>
      <c r="L183" s="2">
        <f>ROUND((J183-K183),5)</f>
        <v>-9428.11</v>
      </c>
      <c r="M183" s="15">
        <f>ROUND(IF(K183=0, IF(J183=0, 0, 1), J183/K183),5)</f>
        <v>5.7189999999999998E-2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273</v>
      </c>
      <c r="H184" s="1"/>
      <c r="I184" s="1"/>
      <c r="J184" s="2">
        <v>14325</v>
      </c>
      <c r="K184" s="2">
        <v>24832</v>
      </c>
      <c r="L184" s="2">
        <f>ROUND((J184-K184),5)</f>
        <v>-10507</v>
      </c>
      <c r="M184" s="15">
        <f>ROUND(IF(K184=0, IF(J184=0, 0, 1), J184/K184),5)</f>
        <v>0.57687999999999995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274</v>
      </c>
      <c r="H185" s="1"/>
      <c r="I185" s="1"/>
      <c r="J185" s="2">
        <v>0</v>
      </c>
      <c r="K185" s="2">
        <v>1500</v>
      </c>
      <c r="L185" s="2">
        <f>ROUND((J185-K185),5)</f>
        <v>-1500</v>
      </c>
      <c r="M185" s="15">
        <f>ROUND(IF(K185=0, IF(J185=0, 0, 1), J185/K185),5)</f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275</v>
      </c>
      <c r="H186" s="1"/>
      <c r="I186" s="1"/>
      <c r="J186" s="2">
        <v>0</v>
      </c>
      <c r="K186" s="2">
        <v>2000</v>
      </c>
      <c r="L186" s="2">
        <f>ROUND((J186-K186),5)</f>
        <v>-2000</v>
      </c>
      <c r="M186" s="15">
        <f>ROUND(IF(K186=0, IF(J186=0, 0, 1), J186/K186),5)</f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276</v>
      </c>
      <c r="H187" s="1"/>
      <c r="I187" s="1"/>
      <c r="J187" s="2">
        <v>1558.92</v>
      </c>
      <c r="K187" s="2">
        <v>3600</v>
      </c>
      <c r="L187" s="2">
        <f>ROUND((J187-K187),5)</f>
        <v>-2041.08</v>
      </c>
      <c r="M187" s="15">
        <f>ROUND(IF(K187=0, IF(J187=0, 0, 1), J187/K187),5)</f>
        <v>0.43303000000000003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277</v>
      </c>
      <c r="H188" s="1"/>
      <c r="I188" s="1"/>
      <c r="J188" s="2">
        <v>712.94</v>
      </c>
      <c r="K188" s="2">
        <v>3000</v>
      </c>
      <c r="L188" s="2">
        <f>ROUND((J188-K188),5)</f>
        <v>-2287.06</v>
      </c>
      <c r="M188" s="15">
        <f>ROUND(IF(K188=0, IF(J188=0, 0, 1), J188/K188),5)</f>
        <v>0.23765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278</v>
      </c>
      <c r="H189" s="1"/>
      <c r="I189" s="1"/>
      <c r="J189" s="2">
        <v>0</v>
      </c>
      <c r="K189" s="2">
        <v>1000</v>
      </c>
      <c r="L189" s="2">
        <f>ROUND((J189-K189),5)</f>
        <v>-1000</v>
      </c>
      <c r="M189" s="15">
        <f>ROUND(IF(K189=0, IF(J189=0, 0, 1), J189/K189),5)</f>
        <v>0</v>
      </c>
    </row>
    <row r="190" spans="1:13" ht="15.75" thickBot="1" x14ac:dyDescent="0.3">
      <c r="A190" s="1"/>
      <c r="B190" s="1"/>
      <c r="C190" s="1"/>
      <c r="D190" s="1"/>
      <c r="E190" s="1"/>
      <c r="F190" s="1"/>
      <c r="G190" s="1" t="s">
        <v>279</v>
      </c>
      <c r="H190" s="1"/>
      <c r="I190" s="1"/>
      <c r="J190" s="4">
        <v>0</v>
      </c>
      <c r="K190" s="4">
        <v>0</v>
      </c>
      <c r="L190" s="4">
        <f>ROUND((J190-K190),5)</f>
        <v>0</v>
      </c>
      <c r="M190" s="18">
        <f>ROUND(IF(K190=0, IF(J190=0, 0, 1), J190/K190),5)</f>
        <v>0</v>
      </c>
    </row>
    <row r="191" spans="1:13" x14ac:dyDescent="0.25">
      <c r="A191" s="1"/>
      <c r="B191" s="1"/>
      <c r="C191" s="1"/>
      <c r="D191" s="1"/>
      <c r="E191" s="1"/>
      <c r="F191" s="1" t="s">
        <v>280</v>
      </c>
      <c r="G191" s="1"/>
      <c r="H191" s="1"/>
      <c r="I191" s="1"/>
      <c r="J191" s="2">
        <f>ROUND(SUM(J180:J190),5)</f>
        <v>17168.75</v>
      </c>
      <c r="K191" s="2">
        <f>ROUND(SUM(K180:K190),5)</f>
        <v>63140</v>
      </c>
      <c r="L191" s="2">
        <f>ROUND((J191-K191),5)</f>
        <v>-45971.25</v>
      </c>
      <c r="M191" s="15">
        <f>ROUND(IF(K191=0, IF(J191=0, 0, 1), J191/K191),5)</f>
        <v>0.27192</v>
      </c>
    </row>
    <row r="192" spans="1:13" x14ac:dyDescent="0.25">
      <c r="A192" s="1"/>
      <c r="B192" s="1"/>
      <c r="C192" s="1"/>
      <c r="D192" s="1"/>
      <c r="E192" s="1"/>
      <c r="F192" s="1" t="s">
        <v>281</v>
      </c>
      <c r="G192" s="1"/>
      <c r="H192" s="1"/>
      <c r="I192" s="1"/>
      <c r="J192" s="2"/>
      <c r="K192" s="2"/>
      <c r="L192" s="2"/>
      <c r="M192" s="15"/>
    </row>
    <row r="193" spans="1:13" x14ac:dyDescent="0.25">
      <c r="A193" s="1"/>
      <c r="B193" s="1"/>
      <c r="C193" s="1"/>
      <c r="D193" s="1"/>
      <c r="E193" s="1"/>
      <c r="F193" s="1"/>
      <c r="G193" s="1" t="s">
        <v>282</v>
      </c>
      <c r="H193" s="1"/>
      <c r="I193" s="1"/>
      <c r="J193" s="2">
        <v>456.84</v>
      </c>
      <c r="K193" s="2">
        <v>0</v>
      </c>
      <c r="L193" s="2">
        <f>ROUND((J193-K193),5)</f>
        <v>456.84</v>
      </c>
      <c r="M193" s="15">
        <f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283</v>
      </c>
      <c r="H194" s="1"/>
      <c r="I194" s="1"/>
      <c r="J194" s="2">
        <v>0</v>
      </c>
      <c r="K194" s="2">
        <v>0</v>
      </c>
      <c r="L194" s="2">
        <f>ROUND((J194-K194),5)</f>
        <v>0</v>
      </c>
      <c r="M194" s="15">
        <f>ROUND(IF(K194=0, IF(J194=0, 0, 1), J194/K194),5)</f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284</v>
      </c>
      <c r="H195" s="1"/>
      <c r="I195" s="1"/>
      <c r="J195" s="2">
        <v>0</v>
      </c>
      <c r="K195" s="2">
        <v>0</v>
      </c>
      <c r="L195" s="2">
        <f>ROUND((J195-K195),5)</f>
        <v>0</v>
      </c>
      <c r="M195" s="15">
        <f>ROUND(IF(K195=0, IF(J195=0, 0, 1), J195/K195),5)</f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285</v>
      </c>
      <c r="H196" s="1"/>
      <c r="I196" s="1"/>
      <c r="J196" s="2">
        <v>0</v>
      </c>
      <c r="K196" s="2">
        <v>0</v>
      </c>
      <c r="L196" s="2">
        <f>ROUND((J196-K196),5)</f>
        <v>0</v>
      </c>
      <c r="M196" s="15">
        <f>ROUND(IF(K196=0, IF(J196=0, 0, 1), J196/K196),5)</f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286</v>
      </c>
      <c r="H197" s="1"/>
      <c r="I197" s="1"/>
      <c r="J197" s="2">
        <v>724.77</v>
      </c>
      <c r="K197" s="2">
        <v>0</v>
      </c>
      <c r="L197" s="2">
        <f>ROUND((J197-K197),5)</f>
        <v>724.77</v>
      </c>
      <c r="M197" s="15">
        <f>ROUND(IF(K197=0, IF(J197=0, 0, 1), J197/K197),5)</f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287</v>
      </c>
      <c r="H198" s="1"/>
      <c r="I198" s="1"/>
      <c r="J198" s="2">
        <v>0</v>
      </c>
      <c r="K198" s="2">
        <v>0</v>
      </c>
      <c r="L198" s="2">
        <f>ROUND((J198-K198),5)</f>
        <v>0</v>
      </c>
      <c r="M198" s="15">
        <f>ROUND(IF(K198=0, IF(J198=0, 0, 1), J198/K198),5)</f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288</v>
      </c>
      <c r="H199" s="1"/>
      <c r="I199" s="1"/>
      <c r="J199" s="2">
        <v>32.18</v>
      </c>
      <c r="K199" s="2">
        <v>0</v>
      </c>
      <c r="L199" s="2">
        <f>ROUND((J199-K199),5)</f>
        <v>32.18</v>
      </c>
      <c r="M199" s="15">
        <f>ROUND(IF(K199=0, IF(J199=0, 0, 1), J199/K199),5)</f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289</v>
      </c>
      <c r="H200" s="1"/>
      <c r="I200" s="1"/>
      <c r="J200" s="2">
        <v>0</v>
      </c>
      <c r="K200" s="2">
        <v>0</v>
      </c>
      <c r="L200" s="2">
        <f>ROUND((J200-K200),5)</f>
        <v>0</v>
      </c>
      <c r="M200" s="15">
        <f>ROUND(IF(K200=0, IF(J200=0, 0, 1), J200/K200),5)</f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290</v>
      </c>
      <c r="H201" s="1"/>
      <c r="I201" s="1"/>
      <c r="J201" s="2">
        <v>2426.36</v>
      </c>
      <c r="K201" s="2">
        <v>0</v>
      </c>
      <c r="L201" s="2">
        <f>ROUND((J201-K201),5)</f>
        <v>2426.36</v>
      </c>
      <c r="M201" s="15">
        <f>ROUND(IF(K201=0, IF(J201=0, 0, 1), J201/K201),5)</f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291</v>
      </c>
      <c r="H202" s="1"/>
      <c r="I202" s="1"/>
      <c r="J202" s="2">
        <v>347.91</v>
      </c>
      <c r="K202" s="2">
        <v>0</v>
      </c>
      <c r="L202" s="2">
        <f>ROUND((J202-K202),5)</f>
        <v>347.91</v>
      </c>
      <c r="M202" s="15">
        <f>ROUND(IF(K202=0, IF(J202=0, 0, 1), J202/K202),5)</f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292</v>
      </c>
      <c r="H203" s="1"/>
      <c r="I203" s="1"/>
      <c r="J203" s="2">
        <v>0</v>
      </c>
      <c r="K203" s="2">
        <v>0</v>
      </c>
      <c r="L203" s="2">
        <f>ROUND((J203-K203),5)</f>
        <v>0</v>
      </c>
      <c r="M203" s="15">
        <f>ROUND(IF(K203=0, IF(J203=0, 0, 1), J203/K203),5)</f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293</v>
      </c>
      <c r="H204" s="1"/>
      <c r="I204" s="1"/>
      <c r="J204" s="2">
        <v>0</v>
      </c>
      <c r="K204" s="2">
        <v>0</v>
      </c>
      <c r="L204" s="2">
        <f>ROUND((J204-K204),5)</f>
        <v>0</v>
      </c>
      <c r="M204" s="15">
        <f>ROUND(IF(K204=0, IF(J204=0, 0, 1), J204/K204),5)</f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294</v>
      </c>
      <c r="H205" s="1"/>
      <c r="I205" s="1"/>
      <c r="J205" s="2">
        <v>97.73</v>
      </c>
      <c r="K205" s="2">
        <v>0</v>
      </c>
      <c r="L205" s="2">
        <f>ROUND((J205-K205),5)</f>
        <v>97.73</v>
      </c>
      <c r="M205" s="15">
        <f>ROUND(IF(K205=0, IF(J205=0, 0, 1), J205/K205),5)</f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295</v>
      </c>
      <c r="H206" s="1"/>
      <c r="I206" s="1"/>
      <c r="J206" s="2">
        <v>7.48</v>
      </c>
      <c r="K206" s="2">
        <v>0</v>
      </c>
      <c r="L206" s="2">
        <f>ROUND((J206-K206),5)</f>
        <v>7.48</v>
      </c>
      <c r="M206" s="15">
        <f>ROUND(IF(K206=0, IF(J206=0, 0, 1), J206/K206),5)</f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296</v>
      </c>
      <c r="H207" s="1"/>
      <c r="I207" s="1"/>
      <c r="J207" s="2">
        <v>0</v>
      </c>
      <c r="K207" s="2">
        <v>0</v>
      </c>
      <c r="L207" s="2">
        <f>ROUND((J207-K207),5)</f>
        <v>0</v>
      </c>
      <c r="M207" s="15">
        <f>ROUND(IF(K207=0, IF(J207=0, 0, 1), J207/K207),5)</f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297</v>
      </c>
      <c r="H208" s="1"/>
      <c r="I208" s="1"/>
      <c r="J208" s="2">
        <v>446.08</v>
      </c>
      <c r="K208" s="2">
        <v>0</v>
      </c>
      <c r="L208" s="2">
        <f>ROUND((J208-K208),5)</f>
        <v>446.08</v>
      </c>
      <c r="M208" s="15">
        <f>ROUND(IF(K208=0, IF(J208=0, 0, 1), J208/K208),5)</f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298</v>
      </c>
      <c r="H209" s="1"/>
      <c r="I209" s="1"/>
      <c r="J209" s="2">
        <v>200</v>
      </c>
      <c r="K209" s="2">
        <v>0</v>
      </c>
      <c r="L209" s="2">
        <f>ROUND((J209-K209),5)</f>
        <v>200</v>
      </c>
      <c r="M209" s="15">
        <f>ROUND(IF(K209=0, IF(J209=0, 0, 1), J209/K209),5)</f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299</v>
      </c>
      <c r="H210" s="1"/>
      <c r="I210" s="1"/>
      <c r="J210" s="2">
        <v>0</v>
      </c>
      <c r="K210" s="2">
        <v>0</v>
      </c>
      <c r="L210" s="2">
        <f>ROUND((J210-K210),5)</f>
        <v>0</v>
      </c>
      <c r="M210" s="15">
        <f>ROUND(IF(K210=0, IF(J210=0, 0, 1), J210/K210),5)</f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300</v>
      </c>
      <c r="H211" s="1"/>
      <c r="I211" s="1"/>
      <c r="J211" s="2">
        <v>0</v>
      </c>
      <c r="K211" s="2">
        <v>0</v>
      </c>
      <c r="L211" s="2">
        <f>ROUND((J211-K211),5)</f>
        <v>0</v>
      </c>
      <c r="M211" s="15">
        <f>ROUND(IF(K211=0, IF(J211=0, 0, 1), J211/K211),5)</f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301</v>
      </c>
      <c r="H212" s="1"/>
      <c r="I212" s="1"/>
      <c r="J212" s="2">
        <v>0</v>
      </c>
      <c r="K212" s="2">
        <v>0</v>
      </c>
      <c r="L212" s="2">
        <f>ROUND((J212-K212),5)</f>
        <v>0</v>
      </c>
      <c r="M212" s="15">
        <f>ROUND(IF(K212=0, IF(J212=0, 0, 1), J212/K212),5)</f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302</v>
      </c>
      <c r="H213" s="1"/>
      <c r="I213" s="1"/>
      <c r="J213" s="2">
        <v>744.85</v>
      </c>
      <c r="K213" s="2">
        <v>0</v>
      </c>
      <c r="L213" s="2">
        <f>ROUND((J213-K213),5)</f>
        <v>744.85</v>
      </c>
      <c r="M213" s="15">
        <f>ROUND(IF(K213=0, IF(J213=0, 0, 1), J213/K213),5)</f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303</v>
      </c>
      <c r="H214" s="1"/>
      <c r="I214" s="1"/>
      <c r="J214" s="2">
        <v>-1483.79</v>
      </c>
      <c r="K214" s="2">
        <v>0</v>
      </c>
      <c r="L214" s="2">
        <f>ROUND((J214-K214),5)</f>
        <v>-1483.79</v>
      </c>
      <c r="M214" s="15">
        <f>ROUND(IF(K214=0, IF(J214=0, 0, 1), J214/K214),5)</f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304</v>
      </c>
      <c r="H215" s="1"/>
      <c r="I215" s="1"/>
      <c r="J215" s="2">
        <v>1042.52</v>
      </c>
      <c r="K215" s="2">
        <v>0</v>
      </c>
      <c r="L215" s="2">
        <f>ROUND((J215-K215),5)</f>
        <v>1042.52</v>
      </c>
      <c r="M215" s="15">
        <f>ROUND(IF(K215=0, IF(J215=0, 0, 1), J215/K215),5)</f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305</v>
      </c>
      <c r="H216" s="1"/>
      <c r="I216" s="1"/>
      <c r="J216" s="2">
        <v>91.84</v>
      </c>
      <c r="K216" s="2">
        <v>0</v>
      </c>
      <c r="L216" s="2">
        <f>ROUND((J216-K216),5)</f>
        <v>91.84</v>
      </c>
      <c r="M216" s="15">
        <f>ROUND(IF(K216=0, IF(J216=0, 0, 1), J216/K216),5)</f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306</v>
      </c>
      <c r="H217" s="1"/>
      <c r="I217" s="1"/>
      <c r="J217" s="2">
        <v>188.27</v>
      </c>
      <c r="K217" s="2">
        <v>0</v>
      </c>
      <c r="L217" s="2">
        <f>ROUND((J217-K217),5)</f>
        <v>188.27</v>
      </c>
      <c r="M217" s="15">
        <f>ROUND(IF(K217=0, IF(J217=0, 0, 1), J217/K217),5)</f>
        <v>1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307</v>
      </c>
      <c r="H218" s="1"/>
      <c r="I218" s="1"/>
      <c r="J218" s="4">
        <v>60</v>
      </c>
      <c r="K218" s="4">
        <v>30000</v>
      </c>
      <c r="L218" s="4">
        <f>ROUND((J218-K218),5)</f>
        <v>-29940</v>
      </c>
      <c r="M218" s="18">
        <f>ROUND(IF(K218=0, IF(J218=0, 0, 1), J218/K218),5)</f>
        <v>2E-3</v>
      </c>
    </row>
    <row r="219" spans="1:13" x14ac:dyDescent="0.25">
      <c r="A219" s="1"/>
      <c r="B219" s="1"/>
      <c r="C219" s="1"/>
      <c r="D219" s="1"/>
      <c r="E219" s="1"/>
      <c r="F219" s="1" t="s">
        <v>308</v>
      </c>
      <c r="G219" s="1"/>
      <c r="H219" s="1"/>
      <c r="I219" s="1"/>
      <c r="J219" s="2">
        <f>ROUND(SUM(J192:J218),5)</f>
        <v>5383.04</v>
      </c>
      <c r="K219" s="2">
        <f>ROUND(SUM(K192:K218),5)</f>
        <v>30000</v>
      </c>
      <c r="L219" s="2">
        <f>ROUND((J219-K219),5)</f>
        <v>-24616.959999999999</v>
      </c>
      <c r="M219" s="15">
        <f>ROUND(IF(K219=0, IF(J219=0, 0, 1), J219/K219),5)</f>
        <v>0.17943000000000001</v>
      </c>
    </row>
    <row r="220" spans="1:13" ht="15.75" thickBot="1" x14ac:dyDescent="0.3">
      <c r="A220" s="1"/>
      <c r="B220" s="1"/>
      <c r="C220" s="1"/>
      <c r="D220" s="1"/>
      <c r="E220" s="1"/>
      <c r="F220" s="1" t="s">
        <v>309</v>
      </c>
      <c r="G220" s="1"/>
      <c r="H220" s="1"/>
      <c r="I220" s="1"/>
      <c r="J220" s="4">
        <v>0</v>
      </c>
      <c r="K220" s="4">
        <v>0</v>
      </c>
      <c r="L220" s="4">
        <f>ROUND((J220-K220),5)</f>
        <v>0</v>
      </c>
      <c r="M220" s="18">
        <f>ROUND(IF(K220=0, IF(J220=0, 0, 1), J220/K220),5)</f>
        <v>0</v>
      </c>
    </row>
    <row r="221" spans="1:13" x14ac:dyDescent="0.25">
      <c r="A221" s="1"/>
      <c r="B221" s="1"/>
      <c r="C221" s="1"/>
      <c r="D221" s="1"/>
      <c r="E221" s="1" t="s">
        <v>310</v>
      </c>
      <c r="F221" s="1"/>
      <c r="G221" s="1"/>
      <c r="H221" s="1"/>
      <c r="I221" s="1"/>
      <c r="J221" s="2">
        <f>ROUND(SUM(J176:J179)+J191+SUM(J219:J220),5)</f>
        <v>27069.97</v>
      </c>
      <c r="K221" s="2">
        <f>ROUND(SUM(K176:K179)+K191+SUM(K219:K220),5)</f>
        <v>102640</v>
      </c>
      <c r="L221" s="2">
        <f>ROUND((J221-K221),5)</f>
        <v>-75570.03</v>
      </c>
      <c r="M221" s="15">
        <f>ROUND(IF(K221=0, IF(J221=0, 0, 1), J221/K221),5)</f>
        <v>0.26373999999999997</v>
      </c>
    </row>
    <row r="222" spans="1:13" x14ac:dyDescent="0.25">
      <c r="A222" s="1"/>
      <c r="B222" s="1"/>
      <c r="C222" s="1"/>
      <c r="D222" s="1"/>
      <c r="E222" s="1" t="s">
        <v>311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312</v>
      </c>
      <c r="G223" s="1"/>
      <c r="H223" s="1"/>
      <c r="I223" s="1"/>
      <c r="J223" s="2">
        <v>283</v>
      </c>
      <c r="K223" s="2">
        <v>6699</v>
      </c>
      <c r="L223" s="2">
        <f>ROUND((J223-K223),5)</f>
        <v>-6416</v>
      </c>
      <c r="M223" s="15">
        <f>ROUND(IF(K223=0, IF(J223=0, 0, 1), J223/K223),5)</f>
        <v>4.2250000000000003E-2</v>
      </c>
    </row>
    <row r="224" spans="1:13" x14ac:dyDescent="0.25">
      <c r="A224" s="1"/>
      <c r="B224" s="1"/>
      <c r="C224" s="1"/>
      <c r="D224" s="1"/>
      <c r="E224" s="1"/>
      <c r="F224" s="1" t="s">
        <v>313</v>
      </c>
      <c r="G224" s="1"/>
      <c r="H224" s="1"/>
      <c r="I224" s="1"/>
      <c r="J224" s="2">
        <v>732.28</v>
      </c>
      <c r="K224" s="2">
        <v>500</v>
      </c>
      <c r="L224" s="2">
        <f>ROUND((J224-K224),5)</f>
        <v>232.28</v>
      </c>
      <c r="M224" s="15">
        <f>ROUND(IF(K224=0, IF(J224=0, 0, 1), J224/K224),5)</f>
        <v>1.4645600000000001</v>
      </c>
    </row>
    <row r="225" spans="1:13" ht="15.75" thickBot="1" x14ac:dyDescent="0.3">
      <c r="A225" s="1"/>
      <c r="B225" s="1"/>
      <c r="C225" s="1"/>
      <c r="D225" s="1"/>
      <c r="E225" s="1"/>
      <c r="F225" s="1" t="s">
        <v>314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315</v>
      </c>
      <c r="F226" s="1"/>
      <c r="G226" s="1"/>
      <c r="H226" s="1"/>
      <c r="I226" s="1"/>
      <c r="J226" s="2">
        <f>ROUND(SUM(J222:J225),5)</f>
        <v>1015.28</v>
      </c>
      <c r="K226" s="2">
        <f>ROUND(SUM(K222:K225),5)</f>
        <v>7199</v>
      </c>
      <c r="L226" s="2">
        <f>ROUND((J226-K226),5)</f>
        <v>-6183.72</v>
      </c>
      <c r="M226" s="15">
        <f>ROUND(IF(K226=0, IF(J226=0, 0, 1), J226/K226),5)</f>
        <v>0.14102999999999999</v>
      </c>
    </row>
    <row r="227" spans="1:13" x14ac:dyDescent="0.25">
      <c r="A227" s="1"/>
      <c r="B227" s="1"/>
      <c r="C227" s="1"/>
      <c r="D227" s="1"/>
      <c r="E227" s="1" t="s">
        <v>316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317</v>
      </c>
      <c r="G228" s="1"/>
      <c r="H228" s="1"/>
      <c r="I228" s="1"/>
      <c r="J228" s="2">
        <v>62.5</v>
      </c>
      <c r="K228" s="2">
        <v>1500</v>
      </c>
      <c r="L228" s="2">
        <f>ROUND((J228-K228),5)</f>
        <v>-1437.5</v>
      </c>
      <c r="M228" s="15">
        <f>ROUND(IF(K228=0, IF(J228=0, 0, 1), J228/K228),5)</f>
        <v>4.1669999999999999E-2</v>
      </c>
    </row>
    <row r="229" spans="1:13" x14ac:dyDescent="0.25">
      <c r="A229" s="1"/>
      <c r="B229" s="1"/>
      <c r="C229" s="1"/>
      <c r="D229" s="1"/>
      <c r="E229" s="1"/>
      <c r="F229" s="1" t="s">
        <v>318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319</v>
      </c>
      <c r="H230" s="1"/>
      <c r="I230" s="1"/>
      <c r="J230" s="2">
        <v>385</v>
      </c>
      <c r="K230" s="2">
        <v>1000</v>
      </c>
      <c r="L230" s="2">
        <f>ROUND((J230-K230),5)</f>
        <v>-615</v>
      </c>
      <c r="M230" s="15">
        <f>ROUND(IF(K230=0, IF(J230=0, 0, 1), J230/K230),5)</f>
        <v>0.38500000000000001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320</v>
      </c>
      <c r="H231" s="1"/>
      <c r="I231" s="1"/>
      <c r="J231" s="2">
        <v>1690.89</v>
      </c>
      <c r="K231" s="2">
        <v>5000</v>
      </c>
      <c r="L231" s="2">
        <f>ROUND((J231-K231),5)</f>
        <v>-3309.11</v>
      </c>
      <c r="M231" s="15">
        <f>ROUND(IF(K231=0, IF(J231=0, 0, 1), J231/K231),5)</f>
        <v>0.33817999999999998</v>
      </c>
    </row>
    <row r="232" spans="1:13" x14ac:dyDescent="0.25">
      <c r="A232" s="1"/>
      <c r="B232" s="1"/>
      <c r="C232" s="1"/>
      <c r="D232" s="1"/>
      <c r="E232" s="1"/>
      <c r="F232" s="1"/>
      <c r="G232" s="1" t="s">
        <v>321</v>
      </c>
      <c r="H232" s="1"/>
      <c r="I232" s="1"/>
      <c r="J232" s="2">
        <v>0</v>
      </c>
      <c r="K232" s="2">
        <v>11000</v>
      </c>
      <c r="L232" s="2">
        <f>ROUND((J232-K232),5)</f>
        <v>-11000</v>
      </c>
      <c r="M232" s="15">
        <f>ROUND(IF(K232=0, IF(J232=0, 0, 1), J232/K232),5)</f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322</v>
      </c>
      <c r="H233" s="1"/>
      <c r="I233" s="1"/>
      <c r="J233" s="4">
        <v>3119.69</v>
      </c>
      <c r="K233" s="4">
        <v>12500</v>
      </c>
      <c r="L233" s="4">
        <f>ROUND((J233-K233),5)</f>
        <v>-9380.31</v>
      </c>
      <c r="M233" s="18">
        <f>ROUND(IF(K233=0, IF(J233=0, 0, 1), J233/K233),5)</f>
        <v>0.24958</v>
      </c>
    </row>
    <row r="234" spans="1:13" x14ac:dyDescent="0.25">
      <c r="A234" s="1"/>
      <c r="B234" s="1"/>
      <c r="C234" s="1"/>
      <c r="D234" s="1"/>
      <c r="E234" s="1"/>
      <c r="F234" s="1" t="s">
        <v>323</v>
      </c>
      <c r="G234" s="1"/>
      <c r="H234" s="1"/>
      <c r="I234" s="1"/>
      <c r="J234" s="2">
        <f>ROUND(SUM(J229:J233),5)</f>
        <v>5195.58</v>
      </c>
      <c r="K234" s="2">
        <f>ROUND(SUM(K229:K233),5)</f>
        <v>29500</v>
      </c>
      <c r="L234" s="2">
        <f>ROUND((J234-K234),5)</f>
        <v>-24304.42</v>
      </c>
      <c r="M234" s="15">
        <f>ROUND(IF(K234=0, IF(J234=0, 0, 1), J234/K234),5)</f>
        <v>0.17612</v>
      </c>
    </row>
    <row r="235" spans="1:13" x14ac:dyDescent="0.25">
      <c r="A235" s="1"/>
      <c r="B235" s="1"/>
      <c r="C235" s="1"/>
      <c r="D235" s="1"/>
      <c r="E235" s="1"/>
      <c r="F235" s="1" t="s">
        <v>324</v>
      </c>
      <c r="G235" s="1"/>
      <c r="H235" s="1"/>
      <c r="I235" s="1"/>
      <c r="J235" s="2">
        <v>0</v>
      </c>
      <c r="K235" s="2">
        <v>65000</v>
      </c>
      <c r="L235" s="2">
        <f>ROUND((J235-K235),5)</f>
        <v>-65000</v>
      </c>
      <c r="M235" s="15">
        <f>ROUND(IF(K235=0, IF(J235=0, 0, 1), J235/K235),5)</f>
        <v>0</v>
      </c>
    </row>
    <row r="236" spans="1:13" x14ac:dyDescent="0.25">
      <c r="A236" s="1"/>
      <c r="B236" s="1"/>
      <c r="C236" s="1"/>
      <c r="D236" s="1"/>
      <c r="E236" s="1"/>
      <c r="F236" s="1" t="s">
        <v>325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326</v>
      </c>
      <c r="H237" s="1"/>
      <c r="I237" s="1"/>
      <c r="J237" s="2">
        <v>324.2</v>
      </c>
      <c r="K237" s="2">
        <v>2500</v>
      </c>
      <c r="L237" s="2">
        <f>ROUND((J237-K237),5)</f>
        <v>-2175.8000000000002</v>
      </c>
      <c r="M237" s="15">
        <f>ROUND(IF(K237=0, IF(J237=0, 0, 1), J237/K237),5)</f>
        <v>0.12967999999999999</v>
      </c>
    </row>
    <row r="238" spans="1:13" x14ac:dyDescent="0.25">
      <c r="A238" s="1"/>
      <c r="B238" s="1"/>
      <c r="C238" s="1"/>
      <c r="D238" s="1"/>
      <c r="E238" s="1"/>
      <c r="F238" s="1"/>
      <c r="G238" s="1" t="s">
        <v>327</v>
      </c>
      <c r="H238" s="1"/>
      <c r="I238" s="1"/>
      <c r="J238" s="2">
        <v>843.04</v>
      </c>
      <c r="K238" s="2">
        <v>1000</v>
      </c>
      <c r="L238" s="2">
        <f>ROUND((J238-K238),5)</f>
        <v>-156.96</v>
      </c>
      <c r="M238" s="15">
        <f>ROUND(IF(K238=0, IF(J238=0, 0, 1), J238/K238),5)</f>
        <v>0.84304000000000001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328</v>
      </c>
      <c r="H239" s="1"/>
      <c r="I239" s="1"/>
      <c r="J239" s="4">
        <v>0</v>
      </c>
      <c r="K239" s="4">
        <v>0</v>
      </c>
      <c r="L239" s="4">
        <f>ROUND((J239-K239),5)</f>
        <v>0</v>
      </c>
      <c r="M239" s="18">
        <f>ROUND(IF(K239=0, IF(J239=0, 0, 1), J239/K239),5)</f>
        <v>0</v>
      </c>
    </row>
    <row r="240" spans="1:13" x14ac:dyDescent="0.25">
      <c r="A240" s="1"/>
      <c r="B240" s="1"/>
      <c r="C240" s="1"/>
      <c r="D240" s="1"/>
      <c r="E240" s="1"/>
      <c r="F240" s="1" t="s">
        <v>329</v>
      </c>
      <c r="G240" s="1"/>
      <c r="H240" s="1"/>
      <c r="I240" s="1"/>
      <c r="J240" s="2">
        <f>ROUND(SUM(J236:J239),5)</f>
        <v>1167.24</v>
      </c>
      <c r="K240" s="2">
        <f>ROUND(SUM(K236:K239),5)</f>
        <v>3500</v>
      </c>
      <c r="L240" s="2">
        <f>ROUND((J240-K240),5)</f>
        <v>-2332.7600000000002</v>
      </c>
      <c r="M240" s="15">
        <f>ROUND(IF(K240=0, IF(J240=0, 0, 1), J240/K240),5)</f>
        <v>0.33350000000000002</v>
      </c>
    </row>
    <row r="241" spans="1:13" ht="15.75" thickBot="1" x14ac:dyDescent="0.3">
      <c r="A241" s="1"/>
      <c r="B241" s="1"/>
      <c r="C241" s="1"/>
      <c r="D241" s="1"/>
      <c r="E241" s="1"/>
      <c r="F241" s="1" t="s">
        <v>330</v>
      </c>
      <c r="G241" s="1"/>
      <c r="H241" s="1"/>
      <c r="I241" s="1"/>
      <c r="J241" s="4">
        <v>0</v>
      </c>
      <c r="K241" s="4">
        <v>0</v>
      </c>
      <c r="L241" s="4">
        <f>ROUND((J241-K241),5)</f>
        <v>0</v>
      </c>
      <c r="M241" s="18">
        <f>ROUND(IF(K241=0, IF(J241=0, 0, 1), J241/K241),5)</f>
        <v>0</v>
      </c>
    </row>
    <row r="242" spans="1:13" x14ac:dyDescent="0.25">
      <c r="A242" s="1"/>
      <c r="B242" s="1"/>
      <c r="C242" s="1"/>
      <c r="D242" s="1"/>
      <c r="E242" s="1" t="s">
        <v>331</v>
      </c>
      <c r="F242" s="1"/>
      <c r="G242" s="1"/>
      <c r="H242" s="1"/>
      <c r="I242" s="1"/>
      <c r="J242" s="2">
        <f>ROUND(SUM(J227:J228)+SUM(J234:J235)+SUM(J240:J241),5)</f>
        <v>6425.32</v>
      </c>
      <c r="K242" s="2">
        <f>ROUND(SUM(K227:K228)+SUM(K234:K235)+SUM(K240:K241),5)</f>
        <v>99500</v>
      </c>
      <c r="L242" s="2">
        <f>ROUND((J242-K242),5)</f>
        <v>-93074.68</v>
      </c>
      <c r="M242" s="15">
        <f>ROUND(IF(K242=0, IF(J242=0, 0, 1), J242/K242),5)</f>
        <v>6.4579999999999999E-2</v>
      </c>
    </row>
    <row r="243" spans="1:13" x14ac:dyDescent="0.25">
      <c r="A243" s="1"/>
      <c r="B243" s="1"/>
      <c r="C243" s="1"/>
      <c r="D243" s="1"/>
      <c r="E243" s="1" t="s">
        <v>332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/>
      <c r="E244" s="1"/>
      <c r="F244" s="1" t="s">
        <v>333</v>
      </c>
      <c r="G244" s="1"/>
      <c r="H244" s="1"/>
      <c r="I244" s="1"/>
      <c r="J244" s="2">
        <v>4899.3100000000004</v>
      </c>
      <c r="K244" s="2">
        <v>11500</v>
      </c>
      <c r="L244" s="2">
        <f>ROUND((J244-K244),5)</f>
        <v>-6600.69</v>
      </c>
      <c r="M244" s="15">
        <f>ROUND(IF(K244=0, IF(J244=0, 0, 1), J244/K244),5)</f>
        <v>0.42603000000000002</v>
      </c>
    </row>
    <row r="245" spans="1:13" x14ac:dyDescent="0.25">
      <c r="A245" s="1"/>
      <c r="B245" s="1"/>
      <c r="C245" s="1"/>
      <c r="D245" s="1"/>
      <c r="E245" s="1"/>
      <c r="F245" s="1" t="s">
        <v>334</v>
      </c>
      <c r="G245" s="1"/>
      <c r="H245" s="1"/>
      <c r="I245" s="1"/>
      <c r="J245" s="2">
        <v>0</v>
      </c>
      <c r="K245" s="2">
        <v>0</v>
      </c>
      <c r="L245" s="2">
        <f>ROUND((J245-K245),5)</f>
        <v>0</v>
      </c>
      <c r="M245" s="15">
        <f>ROUND(IF(K245=0, IF(J245=0, 0, 1), J245/K245),5)</f>
        <v>0</v>
      </c>
    </row>
    <row r="246" spans="1:13" x14ac:dyDescent="0.25">
      <c r="A246" s="1"/>
      <c r="B246" s="1"/>
      <c r="C246" s="1"/>
      <c r="D246" s="1"/>
      <c r="E246" s="1"/>
      <c r="F246" s="1" t="s">
        <v>335</v>
      </c>
      <c r="G246" s="1"/>
      <c r="H246" s="1"/>
      <c r="I246" s="1"/>
      <c r="J246" s="2">
        <v>0</v>
      </c>
      <c r="K246" s="2">
        <v>5000</v>
      </c>
      <c r="L246" s="2">
        <f>ROUND((J246-K246),5)</f>
        <v>-5000</v>
      </c>
      <c r="M246" s="15">
        <f>ROUND(IF(K246=0, IF(J246=0, 0, 1), J246/K246),5)</f>
        <v>0</v>
      </c>
    </row>
    <row r="247" spans="1:13" x14ac:dyDescent="0.25">
      <c r="A247" s="1"/>
      <c r="B247" s="1"/>
      <c r="C247" s="1"/>
      <c r="D247" s="1"/>
      <c r="E247" s="1"/>
      <c r="F247" s="1" t="s">
        <v>336</v>
      </c>
      <c r="G247" s="1"/>
      <c r="H247" s="1"/>
      <c r="I247" s="1"/>
      <c r="J247" s="2">
        <v>400</v>
      </c>
      <c r="K247" s="2">
        <v>5500</v>
      </c>
      <c r="L247" s="2">
        <f>ROUND((J247-K247),5)</f>
        <v>-5100</v>
      </c>
      <c r="M247" s="15">
        <f>ROUND(IF(K247=0, IF(J247=0, 0, 1), J247/K247),5)</f>
        <v>7.2730000000000003E-2</v>
      </c>
    </row>
    <row r="248" spans="1:13" x14ac:dyDescent="0.25">
      <c r="A248" s="1"/>
      <c r="B248" s="1"/>
      <c r="C248" s="1"/>
      <c r="D248" s="1"/>
      <c r="E248" s="1"/>
      <c r="F248" s="1" t="s">
        <v>337</v>
      </c>
      <c r="G248" s="1"/>
      <c r="H248" s="1"/>
      <c r="I248" s="1"/>
      <c r="J248" s="2">
        <v>135</v>
      </c>
      <c r="K248" s="2">
        <v>5000</v>
      </c>
      <c r="L248" s="2">
        <f>ROUND((J248-K248),5)</f>
        <v>-4865</v>
      </c>
      <c r="M248" s="15">
        <f>ROUND(IF(K248=0, IF(J248=0, 0, 1), J248/K248),5)</f>
        <v>2.7E-2</v>
      </c>
    </row>
    <row r="249" spans="1:13" x14ac:dyDescent="0.25">
      <c r="A249" s="1"/>
      <c r="B249" s="1"/>
      <c r="C249" s="1"/>
      <c r="D249" s="1"/>
      <c r="E249" s="1"/>
      <c r="F249" s="1" t="s">
        <v>338</v>
      </c>
      <c r="G249" s="1"/>
      <c r="H249" s="1"/>
      <c r="I249" s="1"/>
      <c r="J249" s="2">
        <v>771.49</v>
      </c>
      <c r="K249" s="2">
        <v>10000</v>
      </c>
      <c r="L249" s="2">
        <f>ROUND((J249-K249),5)</f>
        <v>-9228.51</v>
      </c>
      <c r="M249" s="15">
        <f>ROUND(IF(K249=0, IF(J249=0, 0, 1), J249/K249),5)</f>
        <v>7.7149999999999996E-2</v>
      </c>
    </row>
    <row r="250" spans="1:13" x14ac:dyDescent="0.25">
      <c r="A250" s="1"/>
      <c r="B250" s="1"/>
      <c r="C250" s="1"/>
      <c r="D250" s="1"/>
      <c r="E250" s="1"/>
      <c r="F250" s="1" t="s">
        <v>339</v>
      </c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/>
      <c r="G251" s="1" t="s">
        <v>340</v>
      </c>
      <c r="H251" s="1"/>
      <c r="I251" s="1"/>
      <c r="J251" s="2">
        <v>0</v>
      </c>
      <c r="K251" s="2">
        <v>0</v>
      </c>
      <c r="L251" s="2">
        <f>ROUND((J251-K251),5)</f>
        <v>0</v>
      </c>
      <c r="M251" s="15">
        <f>ROUND(IF(K251=0, IF(J251=0, 0, 1), J251/K251),5)</f>
        <v>0</v>
      </c>
    </row>
    <row r="252" spans="1:13" ht="15.75" thickBot="1" x14ac:dyDescent="0.3">
      <c r="A252" s="1"/>
      <c r="B252" s="1"/>
      <c r="C252" s="1"/>
      <c r="D252" s="1"/>
      <c r="E252" s="1"/>
      <c r="F252" s="1"/>
      <c r="G252" s="1" t="s">
        <v>341</v>
      </c>
      <c r="H252" s="1"/>
      <c r="I252" s="1"/>
      <c r="J252" s="4">
        <v>550</v>
      </c>
      <c r="K252" s="4">
        <v>550</v>
      </c>
      <c r="L252" s="4">
        <f>ROUND((J252-K252),5)</f>
        <v>0</v>
      </c>
      <c r="M252" s="18">
        <f>ROUND(IF(K252=0, IF(J252=0, 0, 1), J252/K252),5)</f>
        <v>1</v>
      </c>
    </row>
    <row r="253" spans="1:13" x14ac:dyDescent="0.25">
      <c r="A253" s="1"/>
      <c r="B253" s="1"/>
      <c r="C253" s="1"/>
      <c r="D253" s="1"/>
      <c r="E253" s="1"/>
      <c r="F253" s="1" t="s">
        <v>342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>ROUND((J253-K253),5)</f>
        <v>0</v>
      </c>
      <c r="M253" s="15">
        <f>ROUND(IF(K253=0, IF(J253=0, 0, 1), J253/K253),5)</f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343</v>
      </c>
      <c r="G254" s="1"/>
      <c r="H254" s="1"/>
      <c r="I254" s="1"/>
      <c r="J254" s="4">
        <v>0</v>
      </c>
      <c r="K254" s="4">
        <v>0</v>
      </c>
      <c r="L254" s="4">
        <f>ROUND((J254-K254),5)</f>
        <v>0</v>
      </c>
      <c r="M254" s="18">
        <f>ROUND(IF(K254=0, IF(J254=0, 0, 1), J254/K254),5)</f>
        <v>0</v>
      </c>
    </row>
    <row r="255" spans="1:13" x14ac:dyDescent="0.25">
      <c r="A255" s="1"/>
      <c r="B255" s="1"/>
      <c r="C255" s="1"/>
      <c r="D255" s="1"/>
      <c r="E255" s="1" t="s">
        <v>344</v>
      </c>
      <c r="F255" s="1"/>
      <c r="G255" s="1"/>
      <c r="H255" s="1"/>
      <c r="I255" s="1"/>
      <c r="J255" s="2">
        <f>ROUND(SUM(J243:J249)+SUM(J253:J254),5)</f>
        <v>6755.8</v>
      </c>
      <c r="K255" s="2">
        <f>ROUND(SUM(K243:K249)+SUM(K253:K254),5)</f>
        <v>37550</v>
      </c>
      <c r="L255" s="2">
        <f>ROUND((J255-K255),5)</f>
        <v>-30794.2</v>
      </c>
      <c r="M255" s="15">
        <f>ROUND(IF(K255=0, IF(J255=0, 0, 1), J255/K255),5)</f>
        <v>0.17990999999999999</v>
      </c>
    </row>
    <row r="256" spans="1:13" ht="15.75" thickBot="1" x14ac:dyDescent="0.3">
      <c r="A256" s="1"/>
      <c r="B256" s="1"/>
      <c r="C256" s="1"/>
      <c r="D256" s="1"/>
      <c r="E256" s="1" t="s">
        <v>345</v>
      </c>
      <c r="F256" s="1"/>
      <c r="G256" s="1"/>
      <c r="H256" s="1"/>
      <c r="I256" s="1"/>
      <c r="J256" s="35">
        <v>30.3</v>
      </c>
      <c r="K256" s="35">
        <v>0</v>
      </c>
      <c r="L256" s="35">
        <f>ROUND((J256-K256),5)</f>
        <v>30.3</v>
      </c>
      <c r="M256" s="36">
        <f>ROUND(IF(K256=0, IF(J256=0, 0, 1), J256/K256),5)</f>
        <v>1</v>
      </c>
    </row>
    <row r="257" spans="1:13" ht="15.75" thickBot="1" x14ac:dyDescent="0.3">
      <c r="A257" s="1"/>
      <c r="B257" s="1"/>
      <c r="C257" s="1"/>
      <c r="D257" s="1" t="s">
        <v>346</v>
      </c>
      <c r="E257" s="1"/>
      <c r="F257" s="1"/>
      <c r="G257" s="1"/>
      <c r="H257" s="1"/>
      <c r="I257" s="1"/>
      <c r="J257" s="3">
        <f>ROUND(J32+J42+J162+J167+J175+J221+J226+J242+SUM(J255:J256),5)</f>
        <v>805278.71</v>
      </c>
      <c r="K257" s="3">
        <f>ROUND(K32+K42+K162+K167+K175+K221+K226+K242+SUM(K255:K256),5)</f>
        <v>1823967.6</v>
      </c>
      <c r="L257" s="3">
        <f>ROUND((J257-K257),5)</f>
        <v>-1018688.89</v>
      </c>
      <c r="M257" s="17">
        <f>ROUND(IF(K257=0, IF(J257=0, 0, 1), J257/K257),5)</f>
        <v>0.4415</v>
      </c>
    </row>
    <row r="258" spans="1:13" x14ac:dyDescent="0.25">
      <c r="A258" s="1"/>
      <c r="B258" s="1" t="s">
        <v>347</v>
      </c>
      <c r="C258" s="1"/>
      <c r="D258" s="1"/>
      <c r="E258" s="1"/>
      <c r="F258" s="1"/>
      <c r="G258" s="1"/>
      <c r="H258" s="1"/>
      <c r="I258" s="1"/>
      <c r="J258" s="2">
        <f>ROUND(J3+J31-J257,5)</f>
        <v>503414.13</v>
      </c>
      <c r="K258" s="2">
        <f>ROUND(K3+K31-K257,5)</f>
        <v>43999.5</v>
      </c>
      <c r="L258" s="2">
        <f>ROUND((J258-K258),5)</f>
        <v>459414.63</v>
      </c>
      <c r="M258" s="15">
        <f>ROUND(IF(K258=0, IF(J258=0, 0, 1), J258/K258),5)</f>
        <v>11.44136</v>
      </c>
    </row>
    <row r="259" spans="1:13" x14ac:dyDescent="0.25">
      <c r="A259" s="1"/>
      <c r="B259" s="1" t="s">
        <v>348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 t="s">
        <v>349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 t="s">
        <v>398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ht="15.75" thickBot="1" x14ac:dyDescent="0.3">
      <c r="A262" s="1"/>
      <c r="B262" s="1"/>
      <c r="C262" s="1"/>
      <c r="D262" s="1"/>
      <c r="E262" s="1" t="s">
        <v>399</v>
      </c>
      <c r="F262" s="1"/>
      <c r="G262" s="1"/>
      <c r="H262" s="1"/>
      <c r="I262" s="1"/>
      <c r="J262" s="4">
        <v>95000</v>
      </c>
      <c r="K262" s="2"/>
      <c r="L262" s="2"/>
      <c r="M262" s="15"/>
    </row>
    <row r="263" spans="1:13" x14ac:dyDescent="0.25">
      <c r="A263" s="1"/>
      <c r="B263" s="1"/>
      <c r="C263" s="1"/>
      <c r="D263" s="1" t="s">
        <v>400</v>
      </c>
      <c r="E263" s="1"/>
      <c r="F263" s="1"/>
      <c r="G263" s="1"/>
      <c r="H263" s="1"/>
      <c r="I263" s="1"/>
      <c r="J263" s="2">
        <f>ROUND(SUM(J261:J262),5)</f>
        <v>95000</v>
      </c>
      <c r="K263" s="2"/>
      <c r="L263" s="2"/>
      <c r="M263" s="15"/>
    </row>
    <row r="264" spans="1:13" x14ac:dyDescent="0.25">
      <c r="A264" s="1"/>
      <c r="B264" s="1"/>
      <c r="C264" s="1"/>
      <c r="D264" s="1" t="s">
        <v>350</v>
      </c>
      <c r="E264" s="1"/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 t="s">
        <v>351</v>
      </c>
      <c r="F265" s="1"/>
      <c r="G265" s="1"/>
      <c r="H265" s="1"/>
      <c r="I265" s="1"/>
      <c r="J265" s="2"/>
      <c r="K265" s="2"/>
      <c r="L265" s="2"/>
      <c r="M265" s="15"/>
    </row>
    <row r="266" spans="1:13" x14ac:dyDescent="0.25">
      <c r="A266" s="1"/>
      <c r="B266" s="1"/>
      <c r="C266" s="1"/>
      <c r="D266" s="1"/>
      <c r="E266" s="1"/>
      <c r="F266" s="1" t="s">
        <v>352</v>
      </c>
      <c r="G266" s="1"/>
      <c r="H266" s="1"/>
      <c r="I266" s="1"/>
      <c r="J266" s="2">
        <v>250</v>
      </c>
      <c r="K266" s="2">
        <v>0</v>
      </c>
      <c r="L266" s="2">
        <f>ROUND((J266-K266),5)</f>
        <v>250</v>
      </c>
      <c r="M266" s="15">
        <f>ROUND(IF(K266=0, IF(J266=0, 0, 1), J266/K266),5)</f>
        <v>1</v>
      </c>
    </row>
    <row r="267" spans="1:13" x14ac:dyDescent="0.25">
      <c r="A267" s="1"/>
      <c r="B267" s="1"/>
      <c r="C267" s="1"/>
      <c r="D267" s="1"/>
      <c r="E267" s="1"/>
      <c r="F267" s="1" t="s">
        <v>353</v>
      </c>
      <c r="G267" s="1"/>
      <c r="H267" s="1"/>
      <c r="I267" s="1"/>
      <c r="J267" s="2">
        <v>0</v>
      </c>
      <c r="K267" s="2">
        <v>0</v>
      </c>
      <c r="L267" s="2">
        <f>ROUND((J267-K267),5)</f>
        <v>0</v>
      </c>
      <c r="M267" s="15">
        <f>ROUND(IF(K267=0, IF(J267=0, 0, 1), J267/K267),5)</f>
        <v>0</v>
      </c>
    </row>
    <row r="268" spans="1:13" x14ac:dyDescent="0.25">
      <c r="A268" s="1"/>
      <c r="B268" s="1"/>
      <c r="C268" s="1"/>
      <c r="D268" s="1"/>
      <c r="E268" s="1"/>
      <c r="F268" s="1" t="s">
        <v>354</v>
      </c>
      <c r="G268" s="1"/>
      <c r="H268" s="1"/>
      <c r="I268" s="1"/>
      <c r="J268" s="2">
        <v>1000</v>
      </c>
      <c r="K268" s="2">
        <v>0</v>
      </c>
      <c r="L268" s="2">
        <f>ROUND((J268-K268),5)</f>
        <v>1000</v>
      </c>
      <c r="M268" s="15">
        <f>ROUND(IF(K268=0, IF(J268=0, 0, 1), J268/K268),5)</f>
        <v>1</v>
      </c>
    </row>
    <row r="269" spans="1:13" x14ac:dyDescent="0.25">
      <c r="A269" s="1"/>
      <c r="B269" s="1"/>
      <c r="C269" s="1"/>
      <c r="D269" s="1"/>
      <c r="E269" s="1"/>
      <c r="F269" s="1" t="s">
        <v>355</v>
      </c>
      <c r="G269" s="1"/>
      <c r="H269" s="1"/>
      <c r="I269" s="1"/>
      <c r="J269" s="2">
        <v>20000</v>
      </c>
      <c r="K269" s="2">
        <v>40000</v>
      </c>
      <c r="L269" s="2">
        <f>ROUND((J269-K269),5)</f>
        <v>-20000</v>
      </c>
      <c r="M269" s="15">
        <f>ROUND(IF(K269=0, IF(J269=0, 0, 1), J269/K269),5)</f>
        <v>0.5</v>
      </c>
    </row>
    <row r="270" spans="1:13" x14ac:dyDescent="0.25">
      <c r="A270" s="1"/>
      <c r="B270" s="1"/>
      <c r="C270" s="1"/>
      <c r="D270" s="1"/>
      <c r="E270" s="1"/>
      <c r="F270" s="1" t="s">
        <v>356</v>
      </c>
      <c r="G270" s="1"/>
      <c r="H270" s="1"/>
      <c r="I270" s="1"/>
      <c r="J270" s="2">
        <v>3264.48</v>
      </c>
      <c r="K270" s="2">
        <v>5000</v>
      </c>
      <c r="L270" s="2">
        <f>ROUND((J270-K270),5)</f>
        <v>-1735.52</v>
      </c>
      <c r="M270" s="15">
        <f>ROUND(IF(K270=0, IF(J270=0, 0, 1), J270/K270),5)</f>
        <v>0.65290000000000004</v>
      </c>
    </row>
    <row r="271" spans="1:13" ht="15.75" thickBot="1" x14ac:dyDescent="0.3">
      <c r="A271" s="1"/>
      <c r="B271" s="1"/>
      <c r="C271" s="1"/>
      <c r="D271" s="1"/>
      <c r="E271" s="1"/>
      <c r="F271" s="1" t="s">
        <v>357</v>
      </c>
      <c r="G271" s="1"/>
      <c r="H271" s="1"/>
      <c r="I271" s="1"/>
      <c r="J271" s="4">
        <v>150</v>
      </c>
      <c r="K271" s="4">
        <v>0</v>
      </c>
      <c r="L271" s="4">
        <f>ROUND((J271-K271),5)</f>
        <v>150</v>
      </c>
      <c r="M271" s="18">
        <f>ROUND(IF(K271=0, IF(J271=0, 0, 1), J271/K271),5)</f>
        <v>1</v>
      </c>
    </row>
    <row r="272" spans="1:13" x14ac:dyDescent="0.25">
      <c r="A272" s="1"/>
      <c r="B272" s="1"/>
      <c r="C272" s="1"/>
      <c r="D272" s="1"/>
      <c r="E272" s="1" t="s">
        <v>358</v>
      </c>
      <c r="F272" s="1"/>
      <c r="G272" s="1"/>
      <c r="H272" s="1"/>
      <c r="I272" s="1"/>
      <c r="J272" s="2">
        <f>ROUND(SUM(J265:J271),5)</f>
        <v>24664.48</v>
      </c>
      <c r="K272" s="2">
        <f>ROUND(SUM(K265:K271),5)</f>
        <v>45000</v>
      </c>
      <c r="L272" s="2">
        <f>ROUND((J272-K272),5)</f>
        <v>-20335.52</v>
      </c>
      <c r="M272" s="15">
        <f>ROUND(IF(K272=0, IF(J272=0, 0, 1), J272/K272),5)</f>
        <v>0.54810000000000003</v>
      </c>
    </row>
    <row r="273" spans="1:13" x14ac:dyDescent="0.25">
      <c r="A273" s="1"/>
      <c r="B273" s="1"/>
      <c r="C273" s="1"/>
      <c r="D273" s="1"/>
      <c r="E273" s="1" t="s">
        <v>359</v>
      </c>
      <c r="F273" s="1"/>
      <c r="G273" s="1"/>
      <c r="H273" s="1"/>
      <c r="I273" s="1"/>
      <c r="J273" s="2"/>
      <c r="K273" s="2"/>
      <c r="L273" s="2"/>
      <c r="M273" s="15"/>
    </row>
    <row r="274" spans="1:13" x14ac:dyDescent="0.25">
      <c r="A274" s="1"/>
      <c r="B274" s="1"/>
      <c r="C274" s="1"/>
      <c r="D274" s="1"/>
      <c r="E274" s="1"/>
      <c r="F274" s="1" t="s">
        <v>360</v>
      </c>
      <c r="G274" s="1"/>
      <c r="H274" s="1"/>
      <c r="I274" s="1"/>
      <c r="J274" s="2">
        <v>300</v>
      </c>
      <c r="K274" s="2">
        <v>0</v>
      </c>
      <c r="L274" s="2">
        <f>ROUND((J274-K274),5)</f>
        <v>300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/>
      <c r="F275" s="1" t="s">
        <v>361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ht="15.75" thickBot="1" x14ac:dyDescent="0.3">
      <c r="A276" s="1"/>
      <c r="B276" s="1"/>
      <c r="C276" s="1"/>
      <c r="D276" s="1"/>
      <c r="E276" s="1"/>
      <c r="F276" s="1" t="s">
        <v>362</v>
      </c>
      <c r="G276" s="1"/>
      <c r="H276" s="1"/>
      <c r="I276" s="1"/>
      <c r="J276" s="4">
        <v>0</v>
      </c>
      <c r="K276" s="4">
        <v>0</v>
      </c>
      <c r="L276" s="4">
        <f>ROUND((J276-K276),5)</f>
        <v>0</v>
      </c>
      <c r="M276" s="18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 t="s">
        <v>363</v>
      </c>
      <c r="F277" s="1"/>
      <c r="G277" s="1"/>
      <c r="H277" s="1"/>
      <c r="I277" s="1"/>
      <c r="J277" s="2">
        <f>ROUND(SUM(J273:J276),5)</f>
        <v>300</v>
      </c>
      <c r="K277" s="2">
        <f>ROUND(SUM(K273:K276),5)</f>
        <v>0</v>
      </c>
      <c r="L277" s="2">
        <f>ROUND((J277-K277),5)</f>
        <v>300</v>
      </c>
      <c r="M277" s="15">
        <f>ROUND(IF(K277=0, IF(J277=0, 0, 1), J277/K277),5)</f>
        <v>1</v>
      </c>
    </row>
    <row r="278" spans="1:13" x14ac:dyDescent="0.25">
      <c r="A278" s="1"/>
      <c r="B278" s="1"/>
      <c r="C278" s="1"/>
      <c r="D278" s="1"/>
      <c r="E278" s="1" t="s">
        <v>364</v>
      </c>
      <c r="F278" s="1"/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 t="s">
        <v>365</v>
      </c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/>
      <c r="F280" s="1" t="s">
        <v>366</v>
      </c>
      <c r="G280" s="1"/>
      <c r="H280" s="1"/>
      <c r="I280" s="1"/>
      <c r="J280" s="2">
        <v>3743.7</v>
      </c>
      <c r="K280" s="2">
        <v>0</v>
      </c>
      <c r="L280" s="2">
        <f>ROUND((J280-K280),5)</f>
        <v>3743.7</v>
      </c>
      <c r="M280" s="15">
        <f>ROUND(IF(K280=0, IF(J280=0, 0, 1), J280/K280),5)</f>
        <v>1</v>
      </c>
    </row>
    <row r="281" spans="1:13" x14ac:dyDescent="0.25">
      <c r="A281" s="1"/>
      <c r="B281" s="1"/>
      <c r="C281" s="1"/>
      <c r="D281" s="1"/>
      <c r="E281" s="1"/>
      <c r="F281" s="1" t="s">
        <v>367</v>
      </c>
      <c r="G281" s="1"/>
      <c r="H281" s="1"/>
      <c r="I281" s="1"/>
      <c r="J281" s="2">
        <v>1179.52</v>
      </c>
      <c r="K281" s="2">
        <v>0</v>
      </c>
      <c r="L281" s="2">
        <f>ROUND((J281-K281),5)</f>
        <v>1179.52</v>
      </c>
      <c r="M281" s="15">
        <f>ROUND(IF(K281=0, IF(J281=0, 0, 1), J281/K281),5)</f>
        <v>1</v>
      </c>
    </row>
    <row r="282" spans="1:13" x14ac:dyDescent="0.25">
      <c r="A282" s="1"/>
      <c r="B282" s="1"/>
      <c r="C282" s="1"/>
      <c r="D282" s="1"/>
      <c r="E282" s="1"/>
      <c r="F282" s="1" t="s">
        <v>368</v>
      </c>
      <c r="G282" s="1"/>
      <c r="H282" s="1"/>
      <c r="I282" s="1"/>
      <c r="J282" s="2">
        <v>690</v>
      </c>
      <c r="K282" s="2">
        <v>0</v>
      </c>
      <c r="L282" s="2">
        <f>ROUND((J282-K282),5)</f>
        <v>690</v>
      </c>
      <c r="M282" s="15">
        <f>ROUND(IF(K282=0, IF(J282=0, 0, 1), J282/K282),5)</f>
        <v>1</v>
      </c>
    </row>
    <row r="283" spans="1:13" x14ac:dyDescent="0.25">
      <c r="A283" s="1"/>
      <c r="B283" s="1"/>
      <c r="C283" s="1"/>
      <c r="D283" s="1"/>
      <c r="E283" s="1"/>
      <c r="F283" s="1" t="s">
        <v>369</v>
      </c>
      <c r="G283" s="1"/>
      <c r="H283" s="1"/>
      <c r="I283" s="1"/>
      <c r="J283" s="2">
        <v>0</v>
      </c>
      <c r="K283" s="2">
        <v>0</v>
      </c>
      <c r="L283" s="2">
        <f>ROUND((J283-K283),5)</f>
        <v>0</v>
      </c>
      <c r="M283" s="15">
        <f>ROUND(IF(K283=0, IF(J283=0, 0, 1), J283/K283),5)</f>
        <v>0</v>
      </c>
    </row>
    <row r="284" spans="1:13" x14ac:dyDescent="0.25">
      <c r="A284" s="1"/>
      <c r="B284" s="1"/>
      <c r="C284" s="1"/>
      <c r="D284" s="1"/>
      <c r="E284" s="1"/>
      <c r="F284" s="1" t="s">
        <v>370</v>
      </c>
      <c r="G284" s="1"/>
      <c r="H284" s="1"/>
      <c r="I284" s="1"/>
      <c r="J284" s="2">
        <v>89.71</v>
      </c>
      <c r="K284" s="2">
        <v>0</v>
      </c>
      <c r="L284" s="2">
        <f>ROUND((J284-K284),5)</f>
        <v>89.71</v>
      </c>
      <c r="M284" s="15">
        <f>ROUND(IF(K284=0, IF(J284=0, 0, 1), J284/K284),5)</f>
        <v>1</v>
      </c>
    </row>
    <row r="285" spans="1:13" ht="15.75" thickBot="1" x14ac:dyDescent="0.3">
      <c r="A285" s="1"/>
      <c r="B285" s="1"/>
      <c r="C285" s="1"/>
      <c r="D285" s="1"/>
      <c r="E285" s="1"/>
      <c r="F285" s="1" t="s">
        <v>371</v>
      </c>
      <c r="G285" s="1"/>
      <c r="H285" s="1"/>
      <c r="I285" s="1"/>
      <c r="J285" s="35">
        <v>0</v>
      </c>
      <c r="K285" s="35">
        <v>0</v>
      </c>
      <c r="L285" s="35">
        <f>ROUND((J285-K285),5)</f>
        <v>0</v>
      </c>
      <c r="M285" s="36">
        <f>ROUND(IF(K285=0, IF(J285=0, 0, 1), J285/K285),5)</f>
        <v>0</v>
      </c>
    </row>
    <row r="286" spans="1:13" ht="15.75" thickBot="1" x14ac:dyDescent="0.3">
      <c r="A286" s="1"/>
      <c r="B286" s="1"/>
      <c r="C286" s="1"/>
      <c r="D286" s="1"/>
      <c r="E286" s="1" t="s">
        <v>372</v>
      </c>
      <c r="F286" s="1"/>
      <c r="G286" s="1"/>
      <c r="H286" s="1"/>
      <c r="I286" s="1"/>
      <c r="J286" s="5">
        <f>ROUND(SUM(J279:J285),5)</f>
        <v>5702.93</v>
      </c>
      <c r="K286" s="5">
        <f>ROUND(SUM(K279:K285),5)</f>
        <v>0</v>
      </c>
      <c r="L286" s="5">
        <f>ROUND((J286-K286),5)</f>
        <v>5702.93</v>
      </c>
      <c r="M286" s="16">
        <f>ROUND(IF(K286=0, IF(J286=0, 0, 1), J286/K286),5)</f>
        <v>1</v>
      </c>
    </row>
    <row r="287" spans="1:13" ht="15.75" thickBot="1" x14ac:dyDescent="0.3">
      <c r="A287" s="1"/>
      <c r="B287" s="1"/>
      <c r="C287" s="1"/>
      <c r="D287" s="1" t="s">
        <v>373</v>
      </c>
      <c r="E287" s="1"/>
      <c r="F287" s="1"/>
      <c r="G287" s="1"/>
      <c r="H287" s="1"/>
      <c r="I287" s="1"/>
      <c r="J287" s="3">
        <f>ROUND(J264+J272+SUM(J277:J278)+J286,5)</f>
        <v>30667.41</v>
      </c>
      <c r="K287" s="3">
        <f>ROUND(K264+K272+SUM(K277:K278)+K286,5)</f>
        <v>45000</v>
      </c>
      <c r="L287" s="3">
        <f>ROUND((J287-K287),5)</f>
        <v>-14332.59</v>
      </c>
      <c r="M287" s="17">
        <f>ROUND(IF(K287=0, IF(J287=0, 0, 1), J287/K287),5)</f>
        <v>0.68149999999999999</v>
      </c>
    </row>
    <row r="288" spans="1:13" x14ac:dyDescent="0.25">
      <c r="A288" s="1"/>
      <c r="B288" s="1"/>
      <c r="C288" s="1" t="s">
        <v>374</v>
      </c>
      <c r="D288" s="1"/>
      <c r="E288" s="1"/>
      <c r="F288" s="1"/>
      <c r="G288" s="1"/>
      <c r="H288" s="1"/>
      <c r="I288" s="1"/>
      <c r="J288" s="2">
        <f>ROUND(J260+J263+J287,5)</f>
        <v>125667.41</v>
      </c>
      <c r="K288" s="2">
        <f>ROUND(K260+K263+K287,5)</f>
        <v>45000</v>
      </c>
      <c r="L288" s="2">
        <f>ROUND((J288-K288),5)</f>
        <v>80667.41</v>
      </c>
      <c r="M288" s="15">
        <f>ROUND(IF(K288=0, IF(J288=0, 0, 1), J288/K288),5)</f>
        <v>2.7926099999999998</v>
      </c>
    </row>
    <row r="289" spans="1:13" x14ac:dyDescent="0.25">
      <c r="A289" s="1"/>
      <c r="B289" s="1"/>
      <c r="C289" s="1" t="s">
        <v>375</v>
      </c>
      <c r="D289" s="1"/>
      <c r="E289" s="1"/>
      <c r="F289" s="1"/>
      <c r="G289" s="1"/>
      <c r="H289" s="1"/>
      <c r="I289" s="1"/>
      <c r="J289" s="2"/>
      <c r="K289" s="2"/>
      <c r="L289" s="2"/>
      <c r="M289" s="15"/>
    </row>
    <row r="290" spans="1:13" x14ac:dyDescent="0.25">
      <c r="A290" s="1"/>
      <c r="B290" s="1"/>
      <c r="C290" s="1"/>
      <c r="D290" s="1" t="s">
        <v>376</v>
      </c>
      <c r="E290" s="1"/>
      <c r="F290" s="1"/>
      <c r="G290" s="1"/>
      <c r="H290" s="1"/>
      <c r="I290" s="1"/>
      <c r="J290" s="2">
        <v>0</v>
      </c>
      <c r="K290" s="2">
        <v>0</v>
      </c>
      <c r="L290" s="2">
        <f>ROUND((J290-K290),5)</f>
        <v>0</v>
      </c>
      <c r="M290" s="15">
        <f>ROUND(IF(K290=0, IF(J290=0, 0, 1), J290/K290),5)</f>
        <v>0</v>
      </c>
    </row>
    <row r="291" spans="1:13" x14ac:dyDescent="0.25">
      <c r="A291" s="1"/>
      <c r="B291" s="1"/>
      <c r="C291" s="1"/>
      <c r="D291" s="1" t="s">
        <v>377</v>
      </c>
      <c r="E291" s="1"/>
      <c r="F291" s="1"/>
      <c r="G291" s="1"/>
      <c r="H291" s="1"/>
      <c r="I291" s="1"/>
      <c r="J291" s="2"/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378</v>
      </c>
      <c r="F292" s="1"/>
      <c r="G292" s="1"/>
      <c r="H292" s="1"/>
      <c r="I292" s="1"/>
      <c r="J292" s="2">
        <v>0</v>
      </c>
      <c r="K292" s="2">
        <v>35000</v>
      </c>
      <c r="L292" s="2">
        <f>ROUND((J292-K292),5)</f>
        <v>-35000</v>
      </c>
      <c r="M292" s="15">
        <f>ROUND(IF(K292=0, IF(J292=0, 0, 1), J292/K292),5)</f>
        <v>0</v>
      </c>
    </row>
    <row r="293" spans="1:13" x14ac:dyDescent="0.25">
      <c r="A293" s="1"/>
      <c r="B293" s="1"/>
      <c r="C293" s="1"/>
      <c r="D293" s="1"/>
      <c r="E293" s="1" t="s">
        <v>379</v>
      </c>
      <c r="F293" s="1"/>
      <c r="G293" s="1"/>
      <c r="H293" s="1"/>
      <c r="I293" s="1"/>
      <c r="J293" s="2">
        <v>0</v>
      </c>
      <c r="K293" s="2">
        <v>0</v>
      </c>
      <c r="L293" s="2">
        <f>ROUND((J293-K293),5)</f>
        <v>0</v>
      </c>
      <c r="M293" s="15">
        <f>ROUND(IF(K293=0, IF(J293=0, 0, 1), J293/K293),5)</f>
        <v>0</v>
      </c>
    </row>
    <row r="294" spans="1:13" x14ac:dyDescent="0.25">
      <c r="A294" s="1"/>
      <c r="B294" s="1"/>
      <c r="C294" s="1"/>
      <c r="D294" s="1"/>
      <c r="E294" s="1" t="s">
        <v>380</v>
      </c>
      <c r="F294" s="1"/>
      <c r="G294" s="1"/>
      <c r="H294" s="1"/>
      <c r="I294" s="1"/>
      <c r="J294" s="2">
        <v>265</v>
      </c>
      <c r="K294" s="2">
        <v>0</v>
      </c>
      <c r="L294" s="2">
        <f>ROUND((J294-K294),5)</f>
        <v>265</v>
      </c>
      <c r="M294" s="15">
        <f>ROUND(IF(K294=0, IF(J294=0, 0, 1), J294/K294),5)</f>
        <v>1</v>
      </c>
    </row>
    <row r="295" spans="1:13" x14ac:dyDescent="0.25">
      <c r="A295" s="1"/>
      <c r="B295" s="1"/>
      <c r="C295" s="1"/>
      <c r="D295" s="1"/>
      <c r="E295" s="1" t="s">
        <v>381</v>
      </c>
      <c r="F295" s="1"/>
      <c r="G295" s="1"/>
      <c r="H295" s="1"/>
      <c r="I295" s="1"/>
      <c r="J295" s="2">
        <v>0</v>
      </c>
      <c r="K295" s="2">
        <v>0</v>
      </c>
      <c r="L295" s="2">
        <f>ROUND((J295-K295),5)</f>
        <v>0</v>
      </c>
      <c r="M295" s="15">
        <f>ROUND(IF(K295=0, IF(J295=0, 0, 1), J295/K295),5)</f>
        <v>0</v>
      </c>
    </row>
    <row r="296" spans="1:13" x14ac:dyDescent="0.25">
      <c r="A296" s="1"/>
      <c r="B296" s="1"/>
      <c r="C296" s="1"/>
      <c r="D296" s="1"/>
      <c r="E296" s="1" t="s">
        <v>382</v>
      </c>
      <c r="F296" s="1"/>
      <c r="G296" s="1"/>
      <c r="H296" s="1"/>
      <c r="I296" s="1"/>
      <c r="J296" s="2"/>
      <c r="K296" s="2"/>
      <c r="L296" s="2"/>
      <c r="M296" s="15"/>
    </row>
    <row r="297" spans="1:13" x14ac:dyDescent="0.25">
      <c r="A297" s="1"/>
      <c r="B297" s="1"/>
      <c r="C297" s="1"/>
      <c r="D297" s="1"/>
      <c r="E297" s="1"/>
      <c r="F297" s="1" t="s">
        <v>383</v>
      </c>
      <c r="G297" s="1"/>
      <c r="H297" s="1"/>
      <c r="I297" s="1"/>
      <c r="J297" s="2">
        <v>3181.44</v>
      </c>
      <c r="K297" s="2">
        <v>0</v>
      </c>
      <c r="L297" s="2">
        <f>ROUND((J297-K297),5)</f>
        <v>3181.44</v>
      </c>
      <c r="M297" s="15">
        <f>ROUND(IF(K297=0, IF(J297=0, 0, 1), J297/K297),5)</f>
        <v>1</v>
      </c>
    </row>
    <row r="298" spans="1:13" x14ac:dyDescent="0.25">
      <c r="A298" s="1"/>
      <c r="B298" s="1"/>
      <c r="C298" s="1"/>
      <c r="D298" s="1"/>
      <c r="E298" s="1"/>
      <c r="F298" s="1" t="s">
        <v>384</v>
      </c>
      <c r="G298" s="1"/>
      <c r="H298" s="1"/>
      <c r="I298" s="1"/>
      <c r="J298" s="2">
        <v>71630.86</v>
      </c>
      <c r="K298" s="2">
        <v>0</v>
      </c>
      <c r="L298" s="2">
        <f>ROUND((J298-K298),5)</f>
        <v>71630.86</v>
      </c>
      <c r="M298" s="15">
        <f>ROUND(IF(K298=0, IF(J298=0, 0, 1), J298/K298),5)</f>
        <v>1</v>
      </c>
    </row>
    <row r="299" spans="1:13" x14ac:dyDescent="0.25">
      <c r="A299" s="1"/>
      <c r="B299" s="1"/>
      <c r="C299" s="1"/>
      <c r="D299" s="1"/>
      <c r="E299" s="1"/>
      <c r="F299" s="1" t="s">
        <v>385</v>
      </c>
      <c r="G299" s="1"/>
      <c r="H299" s="1"/>
      <c r="I299" s="1"/>
      <c r="J299" s="2">
        <v>690</v>
      </c>
      <c r="K299" s="2">
        <v>0</v>
      </c>
      <c r="L299" s="2">
        <f>ROUND((J299-K299),5)</f>
        <v>690</v>
      </c>
      <c r="M299" s="15">
        <f>ROUND(IF(K299=0, IF(J299=0, 0, 1), J299/K299),5)</f>
        <v>1</v>
      </c>
    </row>
    <row r="300" spans="1:13" ht="15.75" thickBot="1" x14ac:dyDescent="0.3">
      <c r="A300" s="1"/>
      <c r="B300" s="1"/>
      <c r="C300" s="1"/>
      <c r="D300" s="1"/>
      <c r="E300" s="1"/>
      <c r="F300" s="1" t="s">
        <v>386</v>
      </c>
      <c r="G300" s="1"/>
      <c r="H300" s="1"/>
      <c r="I300" s="1"/>
      <c r="J300" s="4">
        <v>0</v>
      </c>
      <c r="K300" s="4">
        <v>0</v>
      </c>
      <c r="L300" s="4">
        <f>ROUND((J300-K300),5)</f>
        <v>0</v>
      </c>
      <c r="M300" s="18">
        <f>ROUND(IF(K300=0, IF(J300=0, 0, 1), J300/K300),5)</f>
        <v>0</v>
      </c>
    </row>
    <row r="301" spans="1:13" x14ac:dyDescent="0.25">
      <c r="A301" s="1"/>
      <c r="B301" s="1"/>
      <c r="C301" s="1"/>
      <c r="D301" s="1"/>
      <c r="E301" s="1" t="s">
        <v>387</v>
      </c>
      <c r="F301" s="1"/>
      <c r="G301" s="1"/>
      <c r="H301" s="1"/>
      <c r="I301" s="1"/>
      <c r="J301" s="2">
        <f>ROUND(SUM(J296:J300),5)</f>
        <v>75502.3</v>
      </c>
      <c r="K301" s="2">
        <f>ROUND(SUM(K296:K300),5)</f>
        <v>0</v>
      </c>
      <c r="L301" s="2">
        <f>ROUND((J301-K301),5)</f>
        <v>75502.3</v>
      </c>
      <c r="M301" s="15">
        <f>ROUND(IF(K301=0, IF(J301=0, 0, 1), J301/K301),5)</f>
        <v>1</v>
      </c>
    </row>
    <row r="302" spans="1:13" ht="15.75" thickBot="1" x14ac:dyDescent="0.3">
      <c r="A302" s="1"/>
      <c r="B302" s="1"/>
      <c r="C302" s="1"/>
      <c r="D302" s="1"/>
      <c r="E302" s="1" t="s">
        <v>388</v>
      </c>
      <c r="F302" s="1"/>
      <c r="G302" s="1"/>
      <c r="H302" s="1"/>
      <c r="I302" s="1"/>
      <c r="J302" s="4">
        <v>0</v>
      </c>
      <c r="K302" s="4">
        <v>0</v>
      </c>
      <c r="L302" s="4">
        <f>ROUND((J302-K302),5)</f>
        <v>0</v>
      </c>
      <c r="M302" s="18">
        <f>ROUND(IF(K302=0, IF(J302=0, 0, 1), J302/K302),5)</f>
        <v>0</v>
      </c>
    </row>
    <row r="303" spans="1:13" x14ac:dyDescent="0.25">
      <c r="A303" s="1"/>
      <c r="B303" s="1"/>
      <c r="C303" s="1"/>
      <c r="D303" s="1" t="s">
        <v>389</v>
      </c>
      <c r="E303" s="1"/>
      <c r="F303" s="1"/>
      <c r="G303" s="1"/>
      <c r="H303" s="1"/>
      <c r="I303" s="1"/>
      <c r="J303" s="2">
        <f>ROUND(SUM(J291:J295)+SUM(J301:J302),5)</f>
        <v>75767.3</v>
      </c>
      <c r="K303" s="2">
        <f>ROUND(SUM(K291:K295)+SUM(K301:K302),5)</f>
        <v>35000</v>
      </c>
      <c r="L303" s="2">
        <f>ROUND((J303-K303),5)</f>
        <v>40767.300000000003</v>
      </c>
      <c r="M303" s="15">
        <f>ROUND(IF(K303=0, IF(J303=0, 0, 1), J303/K303),5)</f>
        <v>2.1647799999999999</v>
      </c>
    </row>
    <row r="304" spans="1:13" x14ac:dyDescent="0.25">
      <c r="A304" s="1"/>
      <c r="B304" s="1"/>
      <c r="C304" s="1"/>
      <c r="D304" s="1" t="s">
        <v>390</v>
      </c>
      <c r="E304" s="1"/>
      <c r="F304" s="1"/>
      <c r="G304" s="1"/>
      <c r="H304" s="1"/>
      <c r="I304" s="1"/>
      <c r="J304" s="2"/>
      <c r="K304" s="2"/>
      <c r="L304" s="2"/>
      <c r="M304" s="15"/>
    </row>
    <row r="305" spans="1:13" x14ac:dyDescent="0.25">
      <c r="A305" s="1"/>
      <c r="B305" s="1"/>
      <c r="C305" s="1"/>
      <c r="D305" s="1"/>
      <c r="E305" s="1" t="s">
        <v>391</v>
      </c>
      <c r="F305" s="1"/>
      <c r="G305" s="1"/>
      <c r="H305" s="1"/>
      <c r="I305" s="1"/>
      <c r="J305" s="2">
        <v>0</v>
      </c>
      <c r="K305" s="2">
        <v>2347.5300000000002</v>
      </c>
      <c r="L305" s="2">
        <f>ROUND((J305-K305),5)</f>
        <v>-2347.5300000000002</v>
      </c>
      <c r="M305" s="15">
        <f>ROUND(IF(K305=0, IF(J305=0, 0, 1), J305/K305),5)</f>
        <v>0</v>
      </c>
    </row>
    <row r="306" spans="1:13" ht="15.75" thickBot="1" x14ac:dyDescent="0.3">
      <c r="A306" s="1"/>
      <c r="B306" s="1"/>
      <c r="C306" s="1"/>
      <c r="D306" s="1"/>
      <c r="E306" s="1" t="s">
        <v>392</v>
      </c>
      <c r="F306" s="1"/>
      <c r="G306" s="1"/>
      <c r="H306" s="1"/>
      <c r="I306" s="1"/>
      <c r="J306" s="35">
        <v>0</v>
      </c>
      <c r="K306" s="35">
        <v>10000</v>
      </c>
      <c r="L306" s="35">
        <f>ROUND((J306-K306),5)</f>
        <v>-10000</v>
      </c>
      <c r="M306" s="36">
        <f>ROUND(IF(K306=0, IF(J306=0, 0, 1), J306/K306),5)</f>
        <v>0</v>
      </c>
    </row>
    <row r="307" spans="1:13" ht="15.75" thickBot="1" x14ac:dyDescent="0.3">
      <c r="A307" s="1"/>
      <c r="B307" s="1"/>
      <c r="C307" s="1"/>
      <c r="D307" s="1" t="s">
        <v>393</v>
      </c>
      <c r="E307" s="1"/>
      <c r="F307" s="1"/>
      <c r="G307" s="1"/>
      <c r="H307" s="1"/>
      <c r="I307" s="1"/>
      <c r="J307" s="5">
        <f>ROUND(SUM(J304:J306),5)</f>
        <v>0</v>
      </c>
      <c r="K307" s="5">
        <f>ROUND(SUM(K304:K306),5)</f>
        <v>12347.53</v>
      </c>
      <c r="L307" s="5">
        <f>ROUND((J307-K307),5)</f>
        <v>-12347.53</v>
      </c>
      <c r="M307" s="16">
        <f>ROUND(IF(K307=0, IF(J307=0, 0, 1), J307/K307),5)</f>
        <v>0</v>
      </c>
    </row>
    <row r="308" spans="1:13" ht="15.75" thickBot="1" x14ac:dyDescent="0.3">
      <c r="A308" s="1"/>
      <c r="B308" s="1"/>
      <c r="C308" s="1" t="s">
        <v>394</v>
      </c>
      <c r="D308" s="1"/>
      <c r="E308" s="1"/>
      <c r="F308" s="1"/>
      <c r="G308" s="1"/>
      <c r="H308" s="1"/>
      <c r="I308" s="1"/>
      <c r="J308" s="5">
        <f>ROUND(SUM(J289:J290)+J303+J307,5)</f>
        <v>75767.3</v>
      </c>
      <c r="K308" s="5">
        <f>ROUND(SUM(K289:K290)+K303+K307,5)</f>
        <v>47347.53</v>
      </c>
      <c r="L308" s="5">
        <f>ROUND((J308-K308),5)</f>
        <v>28419.77</v>
      </c>
      <c r="M308" s="16">
        <f>ROUND(IF(K308=0, IF(J308=0, 0, 1), J308/K308),5)</f>
        <v>1.6002400000000001</v>
      </c>
    </row>
    <row r="309" spans="1:13" ht="15.75" thickBot="1" x14ac:dyDescent="0.3">
      <c r="A309" s="1"/>
      <c r="B309" s="1" t="s">
        <v>395</v>
      </c>
      <c r="C309" s="1"/>
      <c r="D309" s="1"/>
      <c r="E309" s="1"/>
      <c r="F309" s="1"/>
      <c r="G309" s="1"/>
      <c r="H309" s="1"/>
      <c r="I309" s="1"/>
      <c r="J309" s="5">
        <f>ROUND(J259+J288-J308,5)</f>
        <v>49900.11</v>
      </c>
      <c r="K309" s="5">
        <f>ROUND(K259+K288-K308,5)</f>
        <v>-2347.5300000000002</v>
      </c>
      <c r="L309" s="5">
        <f>ROUND((J309-K309),5)</f>
        <v>52247.64</v>
      </c>
      <c r="M309" s="16">
        <f>ROUND(IF(K309=0, IF(J309=0, 0, 1), J309/K309),5)</f>
        <v>-21.256430000000002</v>
      </c>
    </row>
    <row r="310" spans="1:13" s="8" customFormat="1" ht="12" thickBot="1" x14ac:dyDescent="0.25">
      <c r="A310" s="6" t="s">
        <v>86</v>
      </c>
      <c r="B310" s="6"/>
      <c r="C310" s="6"/>
      <c r="D310" s="6"/>
      <c r="E310" s="6"/>
      <c r="F310" s="6"/>
      <c r="G310" s="6"/>
      <c r="H310" s="6"/>
      <c r="I310" s="6"/>
      <c r="J310" s="7">
        <f>ROUND(J258+J309,5)</f>
        <v>553314.24</v>
      </c>
      <c r="K310" s="7">
        <f>ROUND(K258+K309,5)</f>
        <v>41651.97</v>
      </c>
      <c r="L310" s="7">
        <f>ROUND((J310-K310),5)</f>
        <v>511662.27</v>
      </c>
      <c r="M310" s="19">
        <f>ROUND(IF(K310=0, IF(J310=0, 0, 1), J310/K310),5)</f>
        <v>13.284230000000001</v>
      </c>
    </row>
    <row r="311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3:13 PM
&amp;"Arial,Bold"&amp;8 06/07/25
&amp;"Arial,Bold"&amp;8 Accrual Basis&amp;C&amp;"Arial,Bold"&amp;12 Nederland Fire Protection District
&amp;"Arial,Bold"&amp;14 Income &amp;&amp; Expense Budget vs. Actual
&amp;"Arial,Bold"&amp;10 January through December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10" r:id="rId4" name="HEADER"/>
      </mc:Fallback>
    </mc:AlternateContent>
    <mc:AlternateContent xmlns:mc="http://schemas.openxmlformats.org/markup-compatibility/2006">
      <mc:Choice Requires="x14">
        <control shapeId="174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09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F9E6EC-CC94-438D-9BFF-529A7CCA1DC7}"/>
</file>

<file path=customXml/itemProps2.xml><?xml version="1.0" encoding="utf-8"?>
<ds:datastoreItem xmlns:ds="http://schemas.openxmlformats.org/officeDocument/2006/customXml" ds:itemID="{946A9E11-BD42-4896-B0E7-BA9D4D1AD010}"/>
</file>

<file path=customXml/itemProps3.xml><?xml version="1.0" encoding="utf-8"?>
<ds:datastoreItem xmlns:ds="http://schemas.openxmlformats.org/officeDocument/2006/customXml" ds:itemID="{6DDD3515-6AC9-47B6-96B5-1A0EB262A0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MAY 2025 Balance Sheet</vt:lpstr>
      <vt:lpstr>MAY 2025 I&amp;E MTD</vt:lpstr>
      <vt:lpstr>MAY 2025 I&amp;E YTD</vt:lpstr>
      <vt:lpstr>MAY 2025 General Ledger</vt:lpstr>
      <vt:lpstr>Alert</vt:lpstr>
      <vt:lpstr>MAY 2025 BVA</vt:lpstr>
      <vt:lpstr>'MAY 2025 Balance Sheet'!Print_Titles</vt:lpstr>
      <vt:lpstr>'MAY 2025 BVA'!Print_Titles</vt:lpstr>
      <vt:lpstr>'MAY 2025 General Ledger'!Print_Titles</vt:lpstr>
      <vt:lpstr>'MAY 2025 I&amp;E MTD'!Print_Titles</vt:lpstr>
      <vt:lpstr>'MAY 2025 I&amp;E YTD'!Print_Titles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2025-06-07T21:07:23Z</dcterms:created>
  <dcterms:modified xsi:type="dcterms:W3CDTF">2025-06-07T21:13:56Z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