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dcofire.sharepoint.com/sites/BudgetPreparation/Shared Documents/General/"/>
    </mc:Choice>
  </mc:AlternateContent>
  <xr:revisionPtr revIDLastSave="79" documentId="8_{BA2690EA-809D-5A4E-BC0E-625915599667}" xr6:coauthVersionLast="47" xr6:coauthVersionMax="47" xr10:uidLastSave="{F70A3032-4BBB-3F44-AA0E-B1234CA0A5D5}"/>
  <bookViews>
    <workbookView xWindow="52680" yWindow="-13840" windowWidth="37440" windowHeight="38160" xr2:uid="{C7593A16-6309-7D4A-A2BD-843D36FCC8D3}"/>
  </bookViews>
  <sheets>
    <sheet name="2023 new_mill" sheetId="2" r:id="rId1"/>
    <sheet name="2023 v1" sheetId="1" r:id="rId2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'2023 new_mill'!$A:$I,'2023 new_mill'!$1:$1</definedName>
    <definedName name="_xlnm.Print_Titles" localSheetId="1">'2023 v1'!$A:$I,'2023 v1'!$1:$1</definedName>
    <definedName name="QB_COLUMN_76200" localSheetId="0" hidden="1">'2023 new_mill'!$J$1</definedName>
    <definedName name="QB_COLUMN_76200" localSheetId="1" hidden="1">'2023 v1'!$J$1</definedName>
    <definedName name="QB_DATA_0" localSheetId="0" hidden="1">'2023 new_mill'!$4:$4,'2023 new_mill'!$6:$6,'2023 new_mill'!$7:$7,'2023 new_mill'!$9:$9,'2023 new_mill'!$10:$10,'2023 new_mill'!$11:$11,'2023 new_mill'!$13:$13,'2023 new_mill'!$14:$14,'2023 new_mill'!$15:$15,'2023 new_mill'!$21:$21,'2023 new_mill'!$23:$23,'2023 new_mill'!$24:$24,'2023 new_mill'!$27:$27,'2023 new_mill'!$28:$28,'2023 new_mill'!$29:$29,'2023 new_mill'!$32:$32</definedName>
    <definedName name="QB_DATA_0" localSheetId="1" hidden="1">'2023 v1'!$4:$4,'2023 v1'!$6:$6,'2023 v1'!$7:$7,'2023 v1'!$9:$9,'2023 v1'!$10:$10,'2023 v1'!$11:$11,'2023 v1'!$12:$12,'2023 v1'!$13:$13,'2023 v1'!$14:$14,'2023 v1'!$20:$20,'2023 v1'!$22:$22,'2023 v1'!$23:$23,'2023 v1'!$26:$26,'2023 v1'!$27:$27,'2023 v1'!$28:$28,'2023 v1'!$31:$31</definedName>
    <definedName name="QB_DATA_1" localSheetId="0" hidden="1">'2023 new_mill'!$33:$33,'2023 new_mill'!$34:$34,'2023 new_mill'!$36:$36,'2023 new_mill'!$38:$38,'2023 new_mill'!$39:$39,'2023 new_mill'!$40:$40,'2023 new_mill'!$41:$41,'2023 new_mill'!$43:$43,'2023 new_mill'!$44:$44,'2023 new_mill'!$48:$48,'2023 new_mill'!$49:$49,'2023 new_mill'!$50:$50,'2023 new_mill'!$51:$51,'2023 new_mill'!$52:$52,'2023 new_mill'!$54:$54,'2023 new_mill'!$55:$55</definedName>
    <definedName name="QB_DATA_1" localSheetId="1" hidden="1">'2023 v1'!$32:$32,'2023 v1'!$33:$33,'2023 v1'!$35:$35,'2023 v1'!$37:$37,'2023 v1'!$38:$38,'2023 v1'!$39:$39,'2023 v1'!$40:$40,'2023 v1'!$42:$42,'2023 v1'!$43:$43,'2023 v1'!$47:$47,'2023 v1'!$48:$48,'2023 v1'!$49:$49,'2023 v1'!$50:$50,'2023 v1'!$51:$51,'2023 v1'!$53:$53,'2023 v1'!$54:$54</definedName>
    <definedName name="QB_DATA_2" localSheetId="0" hidden="1">'2023 new_mill'!$56:$56,'2023 new_mill'!$57:$57,'2023 new_mill'!$58:$58,'2023 new_mill'!$62:$62,'2023 new_mill'!$63:$63,'2023 new_mill'!$64:$64,'2023 new_mill'!$65:$65,'2023 new_mill'!$66:$66,'2023 new_mill'!$67:$67,'2023 new_mill'!$69:$69,'2023 new_mill'!$70:$70,'2023 new_mill'!$73:$73,'2023 new_mill'!$74:$74,'2023 new_mill'!$75:$75,'2023 new_mill'!$78:$78,'2023 new_mill'!$79:$79</definedName>
    <definedName name="QB_DATA_2" localSheetId="1" hidden="1">'2023 v1'!$55:$55,'2023 v1'!$56:$56,'2023 v1'!$57:$57,'2023 v1'!$61:$61,'2023 v1'!$62:$62,'2023 v1'!$63:$63,'2023 v1'!$64:$64,'2023 v1'!$65:$65,'2023 v1'!$66:$66,'2023 v1'!$68:$68,'2023 v1'!$69:$69,'2023 v1'!$72:$72,'2023 v1'!$73:$73,'2023 v1'!$74:$74,'2023 v1'!$77:$77,'2023 v1'!$78:$78</definedName>
    <definedName name="QB_DATA_3" localSheetId="0" hidden="1">'2023 new_mill'!$81:$81,'2023 new_mill'!$82:$82,'2023 new_mill'!$83:$83,'2023 new_mill'!$87:$87,'2023 new_mill'!$88:$88,'2023 new_mill'!$89:$89,'2023 new_mill'!$90:$90,'2023 new_mill'!$93:$93,'2023 new_mill'!$94:$94,'2023 new_mill'!$95:$95,'2023 new_mill'!$96:$96,'2023 new_mill'!$97:$97,'2023 new_mill'!$100:$100,'2023 new_mill'!$102:$102,'2023 new_mill'!$103:$103,'2023 new_mill'!$104:$104</definedName>
    <definedName name="QB_DATA_3" localSheetId="1" hidden="1">'2023 v1'!$80:$80,'2023 v1'!$81:$81,'2023 v1'!$82:$82,'2023 v1'!$86:$86,'2023 v1'!$87:$87,'2023 v1'!$88:$88,'2023 v1'!$89:$89,'2023 v1'!$92:$92,'2023 v1'!$93:$93,'2023 v1'!$94:$94,'2023 v1'!$95:$95,'2023 v1'!$96:$96,'2023 v1'!$99:$99,'2023 v1'!$101:$101,'2023 v1'!$102:$102,'2023 v1'!$103:$103</definedName>
    <definedName name="QB_DATA_4" localSheetId="0" hidden="1">'2023 new_mill'!$106:$106,'2023 new_mill'!$108:$108,'2023 new_mill'!$112:$112,'2023 new_mill'!$113:$113,'2023 new_mill'!$116:$116,'2023 new_mill'!$117:$117,'2023 new_mill'!$118:$118,'2023 new_mill'!$119:$119,'2023 new_mill'!$120:$120,'2023 new_mill'!$124:$124,'2023 new_mill'!$125:$125,'2023 new_mill'!$126:$126,'2023 new_mill'!$127:$127,'2023 new_mill'!$128:$128,'2023 new_mill'!$129:$129,'2023 new_mill'!$130:$130</definedName>
    <definedName name="QB_DATA_4" localSheetId="1" hidden="1">'2023 v1'!$105:$105,'2023 v1'!$107:$107,'2023 v1'!$111:$111,'2023 v1'!$112:$112,'2023 v1'!$115:$115,'2023 v1'!$116:$116,'2023 v1'!$117:$117,'2023 v1'!$118:$118,'2023 v1'!$119:$119,'2023 v1'!$123:$123,'2023 v1'!$124:$124,'2023 v1'!$125:$125,'2023 v1'!$126:$126,'2023 v1'!$127:$127,'2023 v1'!$128:$128,'2023 v1'!$129:$129</definedName>
    <definedName name="QB_DATA_5" localSheetId="0" hidden="1">'2023 new_mill'!$131:$131,'2023 new_mill'!$133:$133,'2023 new_mill'!$134:$134,'2023 new_mill'!$135:$135,'2023 new_mill'!$139:$139,'2023 new_mill'!$142:$142,'2023 new_mill'!$143:$143,'2023 new_mill'!$145:$145,'2023 new_mill'!$148:$148,'2023 new_mill'!$150:$150,'2023 new_mill'!$151:$151,'2023 new_mill'!$153:$153,'2023 new_mill'!$162:$162,'2023 new_mill'!$163:$163,'2023 new_mill'!$168:$168,'2023 new_mill'!$175:$175</definedName>
    <definedName name="QB_DATA_5" localSheetId="1" hidden="1">'2023 v1'!$130:$130,'2023 v1'!$132:$132,'2023 v1'!$133:$133,'2023 v1'!$134:$134,'2023 v1'!$138:$138,'2023 v1'!$141:$141,'2023 v1'!$142:$142,'2023 v1'!$144:$144,'2023 v1'!$147:$147,'2023 v1'!$149:$149,'2023 v1'!$150:$150,'2023 v1'!$152:$152,'2023 v1'!$157:$157,'2023 v1'!$158:$158,'2023 v1'!$163:$163,'2023 v1'!$170:$170</definedName>
    <definedName name="QB_DATA_6" localSheetId="0" hidden="1">'2023 new_mill'!$178:$178,'2023 new_mill'!$179:$179,'2023 new_mill'!$180:$180,'2023 new_mill'!$181:$181,'2023 new_mill'!$182:$182,'2023 new_mill'!$184:$184</definedName>
    <definedName name="QB_DATA_6" localSheetId="1" hidden="1">'2023 v1'!$172:$172,'2023 v1'!$173:$173,'2023 v1'!$174:$174,'2023 v1'!$175:$175,'2023 v1'!$176:$176,'2023 v1'!$178:$178</definedName>
    <definedName name="QB_FORMULA_0" localSheetId="0" hidden="1">'2023 new_mill'!$J$16,'2023 new_mill'!$J$17,'2023 new_mill'!$J$18,'2023 new_mill'!$J$25,'2023 new_mill'!$J$35,'2023 new_mill'!$J$42,'2023 new_mill'!$J$53,'2023 new_mill'!$J$60,'2023 new_mill'!$J$71,'2023 new_mill'!$J$76,'2023 new_mill'!$J$77,'2023 new_mill'!$J$84,'2023 new_mill'!$J$91,'2023 new_mill'!$J$98,'2023 new_mill'!$J$105,'2023 new_mill'!$J$107</definedName>
    <definedName name="QB_FORMULA_0" localSheetId="1" hidden="1">'2023 v1'!$J$15,'2023 v1'!$J$16,'2023 v1'!$J$17,'2023 v1'!$J$24,'2023 v1'!$J$34,'2023 v1'!$J$41,'2023 v1'!$J$52,'2023 v1'!$J$59,'2023 v1'!$J$70,'2023 v1'!$J$75,'2023 v1'!$J$76,'2023 v1'!$J$83,'2023 v1'!$J$90,'2023 v1'!$J$97,'2023 v1'!$J$104,'2023 v1'!$J$106</definedName>
    <definedName name="QB_FORMULA_1" localSheetId="0" hidden="1">'2023 new_mill'!$J$109,'2023 new_mill'!$J$110,'2023 new_mill'!$J$114,'2023 new_mill'!$J$121,'2023 new_mill'!$J$132,'2023 new_mill'!$J$137,'2023 new_mill'!$J$140,'2023 new_mill'!$J$149,'2023 new_mill'!$J$154,'2023 new_mill'!$J$155,'2023 new_mill'!$J$167,'2023 new_mill'!$J$169,'2023 new_mill'!$J$170,'2023 new_mill'!$J$171,'2023 new_mill'!$J$183,'2023 new_mill'!$J$185</definedName>
    <definedName name="QB_FORMULA_1" localSheetId="1" hidden="1">'2023 v1'!$J$108,'2023 v1'!$J$109,'2023 v1'!$J$113,'2023 v1'!$J$120,'2023 v1'!$J$131,'2023 v1'!$J$136,'2023 v1'!$J$139,'2023 v1'!$J$148,'2023 v1'!$J$153,'2023 v1'!$J$154,'2023 v1'!$J$162,'2023 v1'!$J$164,'2023 v1'!$J$165,'2023 v1'!$J$166,'2023 v1'!$J$177,'2023 v1'!$J$179</definedName>
    <definedName name="QB_FORMULA_2" localSheetId="0" hidden="1">'2023 new_mill'!$J$186,'2023 new_mill'!$J$187</definedName>
    <definedName name="QB_FORMULA_2" localSheetId="1" hidden="1">'2023 v1'!$J$180,'2023 v1'!$J$181</definedName>
    <definedName name="QB_ROW_105250" localSheetId="0" hidden="1">'2023 new_mill'!$F$139</definedName>
    <definedName name="QB_ROW_105250" localSheetId="1" hidden="1">'2023 v1'!$F$138</definedName>
    <definedName name="QB_ROW_106250" localSheetId="0" hidden="1">'2023 new_mill'!$F$168</definedName>
    <definedName name="QB_ROW_106250" localSheetId="1" hidden="1">'2023 v1'!$F$163</definedName>
    <definedName name="QB_ROW_107050" localSheetId="0" hidden="1">'2023 new_mill'!$F$161</definedName>
    <definedName name="QB_ROW_107050" localSheetId="1" hidden="1">'2023 v1'!$F$156</definedName>
    <definedName name="QB_ROW_107260" localSheetId="0" hidden="1">'2023 new_mill'!$G$163</definedName>
    <definedName name="QB_ROW_107260" localSheetId="1" hidden="1">'2023 v1'!$G$158</definedName>
    <definedName name="QB_ROW_107350" localSheetId="0" hidden="1">'2023 new_mill'!$F$167</definedName>
    <definedName name="QB_ROW_107350" localSheetId="1" hidden="1">'2023 v1'!$F$162</definedName>
    <definedName name="QB_ROW_108260" localSheetId="0" hidden="1">'2023 new_mill'!$G$128</definedName>
    <definedName name="QB_ROW_108260" localSheetId="1" hidden="1">'2023 v1'!$G$127</definedName>
    <definedName name="QB_ROW_112250" localSheetId="0" hidden="1">'2023 new_mill'!$F$117</definedName>
    <definedName name="QB_ROW_112250" localSheetId="1" hidden="1">'2023 v1'!$F$116</definedName>
    <definedName name="QB_ROW_113240" localSheetId="0" hidden="1">'2023 new_mill'!$E$6</definedName>
    <definedName name="QB_ROW_113240" localSheetId="1" hidden="1">'2023 v1'!$E$6</definedName>
    <definedName name="QB_ROW_124270" localSheetId="0" hidden="1">'2023 new_mill'!$H$57</definedName>
    <definedName name="QB_ROW_124270" localSheetId="1" hidden="1">'2023 v1'!$H$56</definedName>
    <definedName name="QB_ROW_130040" localSheetId="0" hidden="1">'2023 new_mill'!$E$20</definedName>
    <definedName name="QB_ROW_130040" localSheetId="1" hidden="1">'2023 v1'!$E$19</definedName>
    <definedName name="QB_ROW_130340" localSheetId="0" hidden="1">'2023 new_mill'!$E$110</definedName>
    <definedName name="QB_ROW_130340" localSheetId="1" hidden="1">'2023 v1'!$E$109</definedName>
    <definedName name="QB_ROW_131050" localSheetId="0" hidden="1">'2023 new_mill'!$F$85</definedName>
    <definedName name="QB_ROW_131050" localSheetId="1" hidden="1">'2023 v1'!$F$84</definedName>
    <definedName name="QB_ROW_131350" localSheetId="0" hidden="1">'2023 new_mill'!$F$109</definedName>
    <definedName name="QB_ROW_131350" localSheetId="1" hidden="1">'2023 v1'!$F$108</definedName>
    <definedName name="QB_ROW_132040" localSheetId="0" hidden="1">'2023 new_mill'!$E$111</definedName>
    <definedName name="QB_ROW_132040" localSheetId="1" hidden="1">'2023 v1'!$E$110</definedName>
    <definedName name="QB_ROW_132340" localSheetId="0" hidden="1">'2023 new_mill'!$E$114</definedName>
    <definedName name="QB_ROW_132340" localSheetId="1" hidden="1">'2023 v1'!$E$113</definedName>
    <definedName name="QB_ROW_133040" localSheetId="0" hidden="1">'2023 new_mill'!$E$115</definedName>
    <definedName name="QB_ROW_133040" localSheetId="1" hidden="1">'2023 v1'!$E$114</definedName>
    <definedName name="QB_ROW_133340" localSheetId="0" hidden="1">'2023 new_mill'!$E$121</definedName>
    <definedName name="QB_ROW_133340" localSheetId="1" hidden="1">'2023 v1'!$E$120</definedName>
    <definedName name="QB_ROW_134040" localSheetId="0" hidden="1">'2023 new_mill'!$E$122</definedName>
    <definedName name="QB_ROW_134040" localSheetId="1" hidden="1">'2023 v1'!$E$121</definedName>
    <definedName name="QB_ROW_134340" localSheetId="0" hidden="1">'2023 new_mill'!$E$137</definedName>
    <definedName name="QB_ROW_134340" localSheetId="1" hidden="1">'2023 v1'!$E$136</definedName>
    <definedName name="QB_ROW_136260" localSheetId="0" hidden="1">'2023 new_mill'!$G$24</definedName>
    <definedName name="QB_ROW_136260" localSheetId="1" hidden="1">'2023 v1'!$G$23</definedName>
    <definedName name="QB_ROW_137270" localSheetId="0" hidden="1">'2023 new_mill'!$H$88</definedName>
    <definedName name="QB_ROW_137270" localSheetId="1" hidden="1">'2023 v1'!$H$87</definedName>
    <definedName name="QB_ROW_143260" localSheetId="0" hidden="1">'2023 new_mill'!$G$41</definedName>
    <definedName name="QB_ROW_143260" localSheetId="1" hidden="1">'2023 v1'!$G$40</definedName>
    <definedName name="QB_ROW_156270" localSheetId="0" hidden="1">'2023 new_mill'!$H$87</definedName>
    <definedName name="QB_ROW_156270" localSheetId="1" hidden="1">'2023 v1'!$H$86</definedName>
    <definedName name="QB_ROW_157270" localSheetId="0" hidden="1">'2023 new_mill'!$H$89</definedName>
    <definedName name="QB_ROW_157270" localSheetId="1" hidden="1">'2023 v1'!$H$88</definedName>
    <definedName name="QB_ROW_164270" localSheetId="0" hidden="1">'2023 new_mill'!$H$95</definedName>
    <definedName name="QB_ROW_164270" localSheetId="1" hidden="1">'2023 v1'!$H$94</definedName>
    <definedName name="QB_ROW_165270" localSheetId="0" hidden="1">'2023 new_mill'!$H$55</definedName>
    <definedName name="QB_ROW_165270" localSheetId="1" hidden="1">'2023 v1'!$H$54</definedName>
    <definedName name="QB_ROW_167280" localSheetId="0" hidden="1">'2023 new_mill'!$I$103</definedName>
    <definedName name="QB_ROW_167280" localSheetId="1" hidden="1">'2023 v1'!$I$102</definedName>
    <definedName name="QB_ROW_177260" localSheetId="0" hidden="1">'2023 new_mill'!$G$38</definedName>
    <definedName name="QB_ROW_177260" localSheetId="1" hidden="1">'2023 v1'!$G$37</definedName>
    <definedName name="QB_ROW_178260" localSheetId="0" hidden="1">'2023 new_mill'!$G$23</definedName>
    <definedName name="QB_ROW_178260" localSheetId="1" hidden="1">'2023 v1'!$G$22</definedName>
    <definedName name="QB_ROW_18301" localSheetId="0" hidden="1">'2023 new_mill'!$A$187</definedName>
    <definedName name="QB_ROW_18301" localSheetId="1" hidden="1">'2023 v1'!$A$181</definedName>
    <definedName name="QB_ROW_185270" localSheetId="0" hidden="1">'2023 new_mill'!$H$96</definedName>
    <definedName name="QB_ROW_185270" localSheetId="1" hidden="1">'2023 v1'!$H$95</definedName>
    <definedName name="QB_ROW_190040" localSheetId="0" hidden="1">'2023 new_mill'!$E$141</definedName>
    <definedName name="QB_ROW_190040" localSheetId="1" hidden="1">'2023 v1'!$E$140</definedName>
    <definedName name="QB_ROW_19011" localSheetId="0" hidden="1">'2023 new_mill'!$B$2</definedName>
    <definedName name="QB_ROW_19011" localSheetId="1" hidden="1">'2023 v1'!$B$2</definedName>
    <definedName name="QB_ROW_190340" localSheetId="0" hidden="1">'2023 new_mill'!$E$155</definedName>
    <definedName name="QB_ROW_190340" localSheetId="1" hidden="1">'2023 v1'!$E$154</definedName>
    <definedName name="QB_ROW_191250" localSheetId="0" hidden="1">'2023 new_mill'!$F$143</definedName>
    <definedName name="QB_ROW_191250" localSheetId="1" hidden="1">'2023 v1'!$F$142</definedName>
    <definedName name="QB_ROW_19311" localSheetId="0" hidden="1">'2023 new_mill'!$B$171</definedName>
    <definedName name="QB_ROW_19311" localSheetId="1" hidden="1">'2023 v1'!$B$166</definedName>
    <definedName name="QB_ROW_19350" localSheetId="0" hidden="1">'2023 new_mill'!$F$21</definedName>
    <definedName name="QB_ROW_19350" localSheetId="1" hidden="1">'2023 v1'!$F$20</definedName>
    <definedName name="QB_ROW_198070" localSheetId="0" hidden="1">'2023 new_mill'!$H$47</definedName>
    <definedName name="QB_ROW_198070" localSheetId="1" hidden="1">'2023 v1'!$H$46</definedName>
    <definedName name="QB_ROW_198370" localSheetId="0" hidden="1">'2023 new_mill'!$H$53</definedName>
    <definedName name="QB_ROW_198370" localSheetId="1" hidden="1">'2023 v1'!$H$52</definedName>
    <definedName name="QB_ROW_199250" localSheetId="0" hidden="1">'2023 new_mill'!$F$151</definedName>
    <definedName name="QB_ROW_199250" localSheetId="1" hidden="1">'2023 v1'!$F$150</definedName>
    <definedName name="QB_ROW_200270" localSheetId="0" hidden="1">'2023 new_mill'!$H$106</definedName>
    <definedName name="QB_ROW_200270" localSheetId="1" hidden="1">'2023 v1'!$H$105</definedName>
    <definedName name="QB_ROW_20031" localSheetId="0" hidden="1">'2023 new_mill'!$D$3</definedName>
    <definedName name="QB_ROW_20031" localSheetId="1" hidden="1">'2023 v1'!$D$3</definedName>
    <definedName name="QB_ROW_20331" localSheetId="0" hidden="1">'2023 new_mill'!$D$17</definedName>
    <definedName name="QB_ROW_20331" localSheetId="1" hidden="1">'2023 v1'!$D$16</definedName>
    <definedName name="QB_ROW_206280" localSheetId="0" hidden="1">'2023 new_mill'!$I$50</definedName>
    <definedName name="QB_ROW_206280" localSheetId="1" hidden="1">'2023 v1'!$I$49</definedName>
    <definedName name="QB_ROW_207050" localSheetId="0" hidden="1">'2023 new_mill'!$F$144</definedName>
    <definedName name="QB_ROW_207050" localSheetId="1" hidden="1">'2023 v1'!$F$143</definedName>
    <definedName name="QB_ROW_207260" localSheetId="0" hidden="1">'2023 new_mill'!$G$148</definedName>
    <definedName name="QB_ROW_207260" localSheetId="1" hidden="1">'2023 v1'!$G$147</definedName>
    <definedName name="QB_ROW_207350" localSheetId="0" hidden="1">'2023 new_mill'!$F$149</definedName>
    <definedName name="QB_ROW_207350" localSheetId="1" hidden="1">'2023 v1'!$F$148</definedName>
    <definedName name="QB_ROW_208250" localSheetId="0" hidden="1">'2023 new_mill'!$F$142</definedName>
    <definedName name="QB_ROW_208250" localSheetId="1" hidden="1">'2023 v1'!$F$141</definedName>
    <definedName name="QB_ROW_210040" localSheetId="0" hidden="1">'2023 new_mill'!$E$138</definedName>
    <definedName name="QB_ROW_210040" localSheetId="1" hidden="1">'2023 v1'!$E$137</definedName>
    <definedName name="QB_ROW_21031" localSheetId="0" hidden="1">'2023 new_mill'!$D$19</definedName>
    <definedName name="QB_ROW_21031" localSheetId="1" hidden="1">'2023 v1'!$D$18</definedName>
    <definedName name="QB_ROW_210340" localSheetId="0" hidden="1">'2023 new_mill'!$E$140</definedName>
    <definedName name="QB_ROW_210340" localSheetId="1" hidden="1">'2023 v1'!$E$139</definedName>
    <definedName name="QB_ROW_21331" localSheetId="0" hidden="1">'2023 new_mill'!$D$170</definedName>
    <definedName name="QB_ROW_21331" localSheetId="1" hidden="1">'2023 v1'!$D$165</definedName>
    <definedName name="QB_ROW_218280" localSheetId="0" hidden="1">'2023 new_mill'!$I$49</definedName>
    <definedName name="QB_ROW_218280" localSheetId="1" hidden="1">'2023 v1'!$I$48</definedName>
    <definedName name="QB_ROW_22011" localSheetId="0" hidden="1">'2023 new_mill'!$B$172</definedName>
    <definedName name="QB_ROW_22011" localSheetId="1" hidden="1">'2023 v1'!$B$167</definedName>
    <definedName name="QB_ROW_220270" localSheetId="0" hidden="1">'2023 new_mill'!$H$97</definedName>
    <definedName name="QB_ROW_220270" localSheetId="1" hidden="1">'2023 v1'!$H$96</definedName>
    <definedName name="QB_ROW_221270" localSheetId="0" hidden="1">'2023 new_mill'!$H$93</definedName>
    <definedName name="QB_ROW_221270" localSheetId="1" hidden="1">'2023 v1'!$H$92</definedName>
    <definedName name="QB_ROW_222250" localSheetId="0" hidden="1">'2023 new_mill'!$F$15</definedName>
    <definedName name="QB_ROW_222250" localSheetId="1" hidden="1">'2023 v1'!$F$14</definedName>
    <definedName name="QB_ROW_22311" localSheetId="0" hidden="1">'2023 new_mill'!$B$186</definedName>
    <definedName name="QB_ROW_22311" localSheetId="1" hidden="1">'2023 v1'!$B$180</definedName>
    <definedName name="QB_ROW_227250" localSheetId="0" hidden="1">'2023 new_mill'!$F$120</definedName>
    <definedName name="QB_ROW_227250" localSheetId="1" hidden="1">'2023 v1'!$F$119</definedName>
    <definedName name="QB_ROW_23250" localSheetId="0" hidden="1">'2023 new_mill'!$F$11</definedName>
    <definedName name="QB_ROW_23250" localSheetId="1" hidden="1">'2023 v1'!$F$11</definedName>
    <definedName name="QB_ROW_233260" localSheetId="0" hidden="1">'2023 new_mill'!$G$32</definedName>
    <definedName name="QB_ROW_233260" localSheetId="1" hidden="1">'2023 v1'!$G$31</definedName>
    <definedName name="QB_ROW_24021" localSheetId="0" hidden="1">'2023 new_mill'!$C$173</definedName>
    <definedName name="QB_ROW_24021" localSheetId="1" hidden="1">'2023 v1'!$C$168</definedName>
    <definedName name="QB_ROW_24250" localSheetId="0" hidden="1">'2023 new_mill'!$F$14</definedName>
    <definedName name="QB_ROW_24250" localSheetId="1" hidden="1">'2023 v1'!$F$13</definedName>
    <definedName name="QB_ROW_24321" localSheetId="0" hidden="1">'2023 new_mill'!$C$185</definedName>
    <definedName name="QB_ROW_24321" localSheetId="1" hidden="1">'2023 v1'!$C$179</definedName>
    <definedName name="QB_ROW_25050" localSheetId="0" hidden="1">'2023 new_mill'!$F$26</definedName>
    <definedName name="QB_ROW_25050" localSheetId="1" hidden="1">'2023 v1'!$F$25</definedName>
    <definedName name="QB_ROW_25260" localSheetId="0" hidden="1">'2023 new_mill'!$G$34</definedName>
    <definedName name="QB_ROW_25260" localSheetId="1" hidden="1">'2023 v1'!$G$33</definedName>
    <definedName name="QB_ROW_25350" localSheetId="0" hidden="1">'2023 new_mill'!$F$35</definedName>
    <definedName name="QB_ROW_25350" localSheetId="1" hidden="1">'2023 v1'!$F$34</definedName>
    <definedName name="QB_ROW_259270" localSheetId="0" hidden="1">'2023 new_mill'!$H$56</definedName>
    <definedName name="QB_ROW_259270" localSheetId="1" hidden="1">'2023 v1'!$H$55</definedName>
    <definedName name="QB_ROW_260270" localSheetId="0" hidden="1">'2023 new_mill'!$H$58</definedName>
    <definedName name="QB_ROW_260270" localSheetId="1" hidden="1">'2023 v1'!$H$57</definedName>
    <definedName name="QB_ROW_261260" localSheetId="0" hidden="1">'2023 new_mill'!$G$162</definedName>
    <definedName name="QB_ROW_261260" localSheetId="1" hidden="1">'2023 v1'!$G$157</definedName>
    <definedName name="QB_ROW_264250" localSheetId="0" hidden="1">'2023 new_mill'!$F$150</definedName>
    <definedName name="QB_ROW_264250" localSheetId="1" hidden="1">'2023 v1'!$F$149</definedName>
    <definedName name="QB_ROW_27050" localSheetId="0" hidden="1">'2023 new_mill'!$F$37</definedName>
    <definedName name="QB_ROW_27050" localSheetId="1" hidden="1">'2023 v1'!$F$36</definedName>
    <definedName name="QB_ROW_27350" localSheetId="0" hidden="1">'2023 new_mill'!$F$42</definedName>
    <definedName name="QB_ROW_27350" localSheetId="1" hidden="1">'2023 v1'!$F$41</definedName>
    <definedName name="QB_ROW_278270" localSheetId="0" hidden="1">'2023 new_mill'!$H$67</definedName>
    <definedName name="QB_ROW_278270" localSheetId="1" hidden="1">'2023 v1'!$H$66</definedName>
    <definedName name="QB_ROW_287280" localSheetId="0" hidden="1">'2023 new_mill'!$I$52</definedName>
    <definedName name="QB_ROW_287280" localSheetId="1" hidden="1">'2023 v1'!$I$51</definedName>
    <definedName name="QB_ROW_294250" localSheetId="0" hidden="1">'2023 new_mill'!$F$133</definedName>
    <definedName name="QB_ROW_294250" localSheetId="1" hidden="1">'2023 v1'!$F$132</definedName>
    <definedName name="QB_ROW_306260" localSheetId="0" hidden="1">'2023 new_mill'!$G$27</definedName>
    <definedName name="QB_ROW_306260" localSheetId="1" hidden="1">'2023 v1'!$G$26</definedName>
    <definedName name="QB_ROW_308250" localSheetId="0" hidden="1">'2023 new_mill'!$F$36</definedName>
    <definedName name="QB_ROW_308250" localSheetId="1" hidden="1">'2023 v1'!$F$35</definedName>
    <definedName name="QB_ROW_318240" localSheetId="0" hidden="1">'2023 new_mill'!$E$175</definedName>
    <definedName name="QB_ROW_318240" localSheetId="1" hidden="1">'2023 v1'!$E$170</definedName>
    <definedName name="QB_ROW_319270" localSheetId="0" hidden="1">'2023 new_mill'!$H$54</definedName>
    <definedName name="QB_ROW_319270" localSheetId="1" hidden="1">'2023 v1'!$H$53</definedName>
    <definedName name="QB_ROW_321060" localSheetId="0" hidden="1">'2023 new_mill'!$G$61</definedName>
    <definedName name="QB_ROW_321060" localSheetId="1" hidden="1">'2023 v1'!$G$60</definedName>
    <definedName name="QB_ROW_321360" localSheetId="0" hidden="1">'2023 new_mill'!$G$71</definedName>
    <definedName name="QB_ROW_321360" localSheetId="1" hidden="1">'2023 v1'!$G$70</definedName>
    <definedName name="QB_ROW_322270" localSheetId="0" hidden="1">'2023 new_mill'!$H$66</definedName>
    <definedName name="QB_ROW_322270" localSheetId="1" hidden="1">'2023 v1'!$H$65</definedName>
    <definedName name="QB_ROW_323270" localSheetId="0" hidden="1">'2023 new_mill'!$H$64</definedName>
    <definedName name="QB_ROW_323270" localSheetId="1" hidden="1">'2023 v1'!$H$63</definedName>
    <definedName name="QB_ROW_324270" localSheetId="0" hidden="1">'2023 new_mill'!$H$65</definedName>
    <definedName name="QB_ROW_324270" localSheetId="1" hidden="1">'2023 v1'!$H$64</definedName>
    <definedName name="QB_ROW_329260" localSheetId="0" hidden="1">'2023 new_mill'!$G$129</definedName>
    <definedName name="QB_ROW_329260" localSheetId="1" hidden="1">'2023 v1'!$G$128</definedName>
    <definedName name="QB_ROW_34050" localSheetId="0" hidden="1">'2023 new_mill'!$F$45</definedName>
    <definedName name="QB_ROW_34050" localSheetId="1" hidden="1">'2023 v1'!$F$44</definedName>
    <definedName name="QB_ROW_341270" localSheetId="0" hidden="1">'2023 new_mill'!$H$69</definedName>
    <definedName name="QB_ROW_341270" localSheetId="1" hidden="1">'2023 v1'!$H$68</definedName>
    <definedName name="QB_ROW_34350" localSheetId="0" hidden="1">'2023 new_mill'!$F$77</definedName>
    <definedName name="QB_ROW_34350" localSheetId="1" hidden="1">'2023 v1'!$F$76</definedName>
    <definedName name="QB_ROW_354270" localSheetId="0" hidden="1">'2023 new_mill'!$H$70</definedName>
    <definedName name="QB_ROW_354270" localSheetId="1" hidden="1">'2023 v1'!$H$69</definedName>
    <definedName name="QB_ROW_369040" localSheetId="0" hidden="1">'2023 new_mill'!$E$160</definedName>
    <definedName name="QB_ROW_369040" localSheetId="1" hidden="1">'2023 v1'!$E$155</definedName>
    <definedName name="QB_ROW_369340" localSheetId="0" hidden="1">'2023 new_mill'!$E$169</definedName>
    <definedName name="QB_ROW_369340" localSheetId="1" hidden="1">'2023 v1'!$E$164</definedName>
    <definedName name="QB_ROW_370050" localSheetId="0" hidden="1">'2023 new_mill'!$F$22</definedName>
    <definedName name="QB_ROW_370050" localSheetId="1" hidden="1">'2023 v1'!$F$21</definedName>
    <definedName name="QB_ROW_370350" localSheetId="0" hidden="1">'2023 new_mill'!$F$25</definedName>
    <definedName name="QB_ROW_370350" localSheetId="1" hidden="1">'2023 v1'!$F$24</definedName>
    <definedName name="QB_ROW_38060" localSheetId="0" hidden="1">'2023 new_mill'!$G$72</definedName>
    <definedName name="QB_ROW_38060" localSheetId="1" hidden="1">'2023 v1'!$G$71</definedName>
    <definedName name="QB_ROW_38360" localSheetId="0" hidden="1">'2023 new_mill'!$G$76</definedName>
    <definedName name="QB_ROW_38360" localSheetId="1" hidden="1">'2023 v1'!$G$75</definedName>
    <definedName name="QB_ROW_387270" localSheetId="0" hidden="1">'2023 new_mill'!$H$63</definedName>
    <definedName name="QB_ROW_387270" localSheetId="1" hidden="1">'2023 v1'!$H$62</definedName>
    <definedName name="QB_ROW_388260" localSheetId="0" hidden="1">'2023 new_mill'!$G$145</definedName>
    <definedName name="QB_ROW_388260" localSheetId="1" hidden="1">'2023 v1'!$G$144</definedName>
    <definedName name="QB_ROW_390270" localSheetId="0" hidden="1">'2023 new_mill'!$H$100</definedName>
    <definedName name="QB_ROW_390270" localSheetId="1" hidden="1">'2023 v1'!$H$99</definedName>
    <definedName name="QB_ROW_39270" localSheetId="0" hidden="1">'2023 new_mill'!$H$73</definedName>
    <definedName name="QB_ROW_39270" localSheetId="1" hidden="1">'2023 v1'!$H$72</definedName>
    <definedName name="QB_ROW_394260" localSheetId="0" hidden="1">'2023 new_mill'!$G$39</definedName>
    <definedName name="QB_ROW_394260" localSheetId="1" hidden="1">'2023 v1'!$G$38</definedName>
    <definedName name="QB_ROW_41270" localSheetId="0" hidden="1">'2023 new_mill'!$H$74</definedName>
    <definedName name="QB_ROW_41270" localSheetId="1" hidden="1">'2023 v1'!$H$73</definedName>
    <definedName name="QB_ROW_415270" localSheetId="0" hidden="1">'2023 new_mill'!$H$94</definedName>
    <definedName name="QB_ROW_415270" localSheetId="1" hidden="1">'2023 v1'!$H$93</definedName>
    <definedName name="QB_ROW_417280" localSheetId="0" hidden="1">'2023 new_mill'!$I$51</definedName>
    <definedName name="QB_ROW_417280" localSheetId="1" hidden="1">'2023 v1'!$I$50</definedName>
    <definedName name="QB_ROW_418250" localSheetId="0" hidden="1">'2023 new_mill'!$F$116</definedName>
    <definedName name="QB_ROW_418250" localSheetId="1" hidden="1">'2023 v1'!$F$115</definedName>
    <definedName name="QB_ROW_427240" localSheetId="0" hidden="1">'2023 new_mill'!$E$4</definedName>
    <definedName name="QB_ROW_427240" localSheetId="1" hidden="1">'2023 v1'!$E$4</definedName>
    <definedName name="QB_ROW_43270" localSheetId="0" hidden="1">'2023 new_mill'!$H$75</definedName>
    <definedName name="QB_ROW_43270" localSheetId="1" hidden="1">'2023 v1'!$H$74</definedName>
    <definedName name="QB_ROW_440230" localSheetId="0" hidden="1">'2023 new_mill'!$D$184</definedName>
    <definedName name="QB_ROW_440230" localSheetId="1" hidden="1">'2023 v1'!$D$178</definedName>
    <definedName name="QB_ROW_441250" localSheetId="0" hidden="1">'2023 new_mill'!$F$9</definedName>
    <definedName name="QB_ROW_441250" localSheetId="1" hidden="1">'2023 v1'!$F$9</definedName>
    <definedName name="QB_ROW_44250" localSheetId="0" hidden="1">'2023 new_mill'!$F$78</definedName>
    <definedName name="QB_ROW_44250" localSheetId="1" hidden="1">'2023 v1'!$F$77</definedName>
    <definedName name="QB_ROW_445260" localSheetId="0" hidden="1">'2023 new_mill'!$G$81</definedName>
    <definedName name="QB_ROW_445260" localSheetId="1" hidden="1">'2023 v1'!$G$80</definedName>
    <definedName name="QB_ROW_447260" localSheetId="0" hidden="1">'2023 new_mill'!$G$28</definedName>
    <definedName name="QB_ROW_447260" localSheetId="1" hidden="1">'2023 v1'!$G$27</definedName>
    <definedName name="QB_ROW_448270" localSheetId="0" hidden="1">'2023 new_mill'!$H$62</definedName>
    <definedName name="QB_ROW_448270" localSheetId="1" hidden="1">'2023 v1'!$H$61</definedName>
    <definedName name="QB_ROW_449030" localSheetId="0" hidden="1">'2023 new_mill'!$D$174</definedName>
    <definedName name="QB_ROW_449030" localSheetId="1" hidden="1">'2023 v1'!$D$169</definedName>
    <definedName name="QB_ROW_449330" localSheetId="0" hidden="1">'2023 new_mill'!$D$183</definedName>
    <definedName name="QB_ROW_449330" localSheetId="1" hidden="1">'2023 v1'!$D$177</definedName>
    <definedName name="QB_ROW_450240" localSheetId="0" hidden="1">'2023 new_mill'!$E$180</definedName>
    <definedName name="QB_ROW_450240" localSheetId="1" hidden="1">'2023 v1'!$E$174</definedName>
    <definedName name="QB_ROW_451240" localSheetId="0" hidden="1">'2023 new_mill'!$E$181</definedName>
    <definedName name="QB_ROW_451240" localSheetId="1" hidden="1">'2023 v1'!$E$175</definedName>
    <definedName name="QB_ROW_452240" localSheetId="0" hidden="1">'2023 new_mill'!$E$182</definedName>
    <definedName name="QB_ROW_452240" localSheetId="1" hidden="1">'2023 v1'!$E$176</definedName>
    <definedName name="QB_ROW_45250" localSheetId="0" hidden="1">'2023 new_mill'!$F$79</definedName>
    <definedName name="QB_ROW_45250" localSheetId="1" hidden="1">'2023 v1'!$F$78</definedName>
    <definedName name="QB_ROW_455260" localSheetId="0" hidden="1">'2023 new_mill'!$G$127</definedName>
    <definedName name="QB_ROW_455260" localSheetId="1" hidden="1">'2023 v1'!$G$126</definedName>
    <definedName name="QB_ROW_457260" localSheetId="0" hidden="1">'2023 new_mill'!$G$126</definedName>
    <definedName name="QB_ROW_457260" localSheetId="1" hidden="1">'2023 v1'!$G$125</definedName>
    <definedName name="QB_ROW_458260" localSheetId="0" hidden="1">'2023 new_mill'!$G$125</definedName>
    <definedName name="QB_ROW_458260" localSheetId="1" hidden="1">'2023 v1'!$G$124</definedName>
    <definedName name="QB_ROW_46050" localSheetId="0" hidden="1">'2023 new_mill'!$F$80</definedName>
    <definedName name="QB_ROW_46050" localSheetId="1" hidden="1">'2023 v1'!$F$79</definedName>
    <definedName name="QB_ROW_46350" localSheetId="0" hidden="1">'2023 new_mill'!$F$84</definedName>
    <definedName name="QB_ROW_46350" localSheetId="1" hidden="1">'2023 v1'!$F$83</definedName>
    <definedName name="QB_ROW_47260" localSheetId="0" hidden="1">'2023 new_mill'!$G$83</definedName>
    <definedName name="QB_ROW_47260" localSheetId="1" hidden="1">'2023 v1'!$G$82</definedName>
    <definedName name="QB_ROW_477260" localSheetId="0" hidden="1">'2023 new_mill'!$G$29</definedName>
    <definedName name="QB_ROW_477260" localSheetId="1" hidden="1">'2023 v1'!$G$28</definedName>
    <definedName name="QB_ROW_478250" localSheetId="0" hidden="1">'2023 new_mill'!$F$44</definedName>
    <definedName name="QB_ROW_478250" localSheetId="1" hidden="1">'2023 v1'!$F$43</definedName>
    <definedName name="QB_ROW_479240" localSheetId="0" hidden="1">'2023 new_mill'!$E$179</definedName>
    <definedName name="QB_ROW_479240" localSheetId="1" hidden="1">'2023 v1'!$E$173</definedName>
    <definedName name="QB_ROW_480240" localSheetId="0" hidden="1">'2023 new_mill'!$E$178</definedName>
    <definedName name="QB_ROW_480240" localSheetId="1" hidden="1">'2023 v1'!$E$172</definedName>
    <definedName name="QB_ROW_482260" localSheetId="0" hidden="1">'2023 new_mill'!$G$124</definedName>
    <definedName name="QB_ROW_482260" localSheetId="1" hidden="1">'2023 v1'!$G$123</definedName>
    <definedName name="QB_ROW_483260" localSheetId="0" hidden="1">'2023 new_mill'!$G$130</definedName>
    <definedName name="QB_ROW_483260" localSheetId="1" hidden="1">'2023 v1'!$G$129</definedName>
    <definedName name="QB_ROW_5260" localSheetId="0" hidden="1">'2023 new_mill'!$G$33</definedName>
    <definedName name="QB_ROW_5260" localSheetId="1" hidden="1">'2023 v1'!$G$32</definedName>
    <definedName name="QB_ROW_53060" localSheetId="0" hidden="1">'2023 new_mill'!$G$92</definedName>
    <definedName name="QB_ROW_53060" localSheetId="1" hidden="1">'2023 v1'!$G$91</definedName>
    <definedName name="QB_ROW_53360" localSheetId="0" hidden="1">'2023 new_mill'!$G$98</definedName>
    <definedName name="QB_ROW_53360" localSheetId="1" hidden="1">'2023 v1'!$G$97</definedName>
    <definedName name="QB_ROW_54050" localSheetId="0" hidden="1">'2023 new_mill'!$F$152</definedName>
    <definedName name="QB_ROW_54050" localSheetId="1" hidden="1">'2023 v1'!$F$151</definedName>
    <definedName name="QB_ROW_54350" localSheetId="0" hidden="1">'2023 new_mill'!$F$154</definedName>
    <definedName name="QB_ROW_54350" localSheetId="1" hidden="1">'2023 v1'!$F$153</definedName>
    <definedName name="QB_ROW_55250" localSheetId="0" hidden="1">'2023 new_mill'!$F$13</definedName>
    <definedName name="QB_ROW_55250" localSheetId="1" hidden="1">'2023 v1'!$F$12</definedName>
    <definedName name="QB_ROW_56260" localSheetId="0" hidden="1">'2023 new_mill'!$G$153</definedName>
    <definedName name="QB_ROW_56260" localSheetId="1" hidden="1">'2023 v1'!$G$152</definedName>
    <definedName name="QB_ROW_58060" localSheetId="0" hidden="1">'2023 new_mill'!$G$99</definedName>
    <definedName name="QB_ROW_58060" localSheetId="1" hidden="1">'2023 v1'!$G$98</definedName>
    <definedName name="QB_ROW_58360" localSheetId="0" hidden="1">'2023 new_mill'!$G$107</definedName>
    <definedName name="QB_ROW_58360" localSheetId="1" hidden="1">'2023 v1'!$G$106</definedName>
    <definedName name="QB_ROW_59070" localSheetId="0" hidden="1">'2023 new_mill'!$H$101</definedName>
    <definedName name="QB_ROW_59070" localSheetId="1" hidden="1">'2023 v1'!$H$100</definedName>
    <definedName name="QB_ROW_59370" localSheetId="0" hidden="1">'2023 new_mill'!$H$105</definedName>
    <definedName name="QB_ROW_59370" localSheetId="1" hidden="1">'2023 v1'!$H$104</definedName>
    <definedName name="QB_ROW_61240" localSheetId="0" hidden="1">'2023 new_mill'!$E$7</definedName>
    <definedName name="QB_ROW_61240" localSheetId="1" hidden="1">'2023 v1'!$E$7</definedName>
    <definedName name="QB_ROW_70040" localSheetId="0" hidden="1">'2023 new_mill'!$E$8</definedName>
    <definedName name="QB_ROW_70040" localSheetId="1" hidden="1">'2023 v1'!$E$8</definedName>
    <definedName name="QB_ROW_70340" localSheetId="0" hidden="1">'2023 new_mill'!$E$16</definedName>
    <definedName name="QB_ROW_70340" localSheetId="1" hidden="1">'2023 v1'!$E$15</definedName>
    <definedName name="QB_ROW_72250" localSheetId="0" hidden="1">'2023 new_mill'!$F$10</definedName>
    <definedName name="QB_ROW_72250" localSheetId="1" hidden="1">'2023 v1'!$F$10</definedName>
    <definedName name="QB_ROW_75260" localSheetId="0" hidden="1">'2023 new_mill'!$G$40</definedName>
    <definedName name="QB_ROW_75260" localSheetId="1" hidden="1">'2023 v1'!$G$39</definedName>
    <definedName name="QB_ROW_76250" localSheetId="0" hidden="1">'2023 new_mill'!$F$43</definedName>
    <definedName name="QB_ROW_76250" localSheetId="1" hidden="1">'2023 v1'!$F$42</definedName>
    <definedName name="QB_ROW_77260" localSheetId="0" hidden="1">'2023 new_mill'!$G$82</definedName>
    <definedName name="QB_ROW_77260" localSheetId="1" hidden="1">'2023 v1'!$G$81</definedName>
    <definedName name="QB_ROW_80280" localSheetId="0" hidden="1">'2023 new_mill'!$I$48</definedName>
    <definedName name="QB_ROW_80280" localSheetId="1" hidden="1">'2023 v1'!$I$47</definedName>
    <definedName name="QB_ROW_82060" localSheetId="0" hidden="1">'2023 new_mill'!$G$46</definedName>
    <definedName name="QB_ROW_82060" localSheetId="1" hidden="1">'2023 v1'!$G$45</definedName>
    <definedName name="QB_ROW_82360" localSheetId="0" hidden="1">'2023 new_mill'!$G$60</definedName>
    <definedName name="QB_ROW_82360" localSheetId="1" hidden="1">'2023 v1'!$G$59</definedName>
    <definedName name="QB_ROW_83280" localSheetId="0" hidden="1">'2023 new_mill'!$I$104</definedName>
    <definedName name="QB_ROW_83280" localSheetId="1" hidden="1">'2023 v1'!$I$103</definedName>
    <definedName name="QB_ROW_84280" localSheetId="0" hidden="1">'2023 new_mill'!$I$102</definedName>
    <definedName name="QB_ROW_84280" localSheetId="1" hidden="1">'2023 v1'!$I$101</definedName>
    <definedName name="QB_ROW_86260" localSheetId="0" hidden="1">'2023 new_mill'!$G$108</definedName>
    <definedName name="QB_ROW_86260" localSheetId="1" hidden="1">'2023 v1'!$G$107</definedName>
    <definedName name="QB_ROW_86321" localSheetId="0" hidden="1">'2023 new_mill'!$C$18</definedName>
    <definedName name="QB_ROW_86321" localSheetId="1" hidden="1">'2023 v1'!$C$17</definedName>
    <definedName name="QB_ROW_87250" localSheetId="0" hidden="1">'2023 new_mill'!$F$112</definedName>
    <definedName name="QB_ROW_87250" localSheetId="1" hidden="1">'2023 v1'!$F$111</definedName>
    <definedName name="QB_ROW_88250" localSheetId="0" hidden="1">'2023 new_mill'!$F$113</definedName>
    <definedName name="QB_ROW_88250" localSheetId="1" hidden="1">'2023 v1'!$F$112</definedName>
    <definedName name="QB_ROW_90250" localSheetId="0" hidden="1">'2023 new_mill'!$F$118</definedName>
    <definedName name="QB_ROW_90250" localSheetId="1" hidden="1">'2023 v1'!$F$117</definedName>
    <definedName name="QB_ROW_91350" localSheetId="0" hidden="1">'2023 new_mill'!$F$135</definedName>
    <definedName name="QB_ROW_91350" localSheetId="1" hidden="1">'2023 v1'!$F$134</definedName>
    <definedName name="QB_ROW_92060" localSheetId="0" hidden="1">'2023 new_mill'!$G$86</definedName>
    <definedName name="QB_ROW_92060" localSheetId="1" hidden="1">'2023 v1'!$G$85</definedName>
    <definedName name="QB_ROW_92270" localSheetId="0" hidden="1">'2023 new_mill'!$H$90</definedName>
    <definedName name="QB_ROW_92270" localSheetId="1" hidden="1">'2023 v1'!$H$89</definedName>
    <definedName name="QB_ROW_92360" localSheetId="0" hidden="1">'2023 new_mill'!$G$91</definedName>
    <definedName name="QB_ROW_92360" localSheetId="1" hidden="1">'2023 v1'!$G$90</definedName>
    <definedName name="QB_ROW_94250" localSheetId="0" hidden="1">'2023 new_mill'!$F$134</definedName>
    <definedName name="QB_ROW_94250" localSheetId="1" hidden="1">'2023 v1'!$F$133</definedName>
    <definedName name="QB_ROW_96250" localSheetId="0" hidden="1">'2023 new_mill'!$F$119</definedName>
    <definedName name="QB_ROW_96250" localSheetId="1" hidden="1">'2023 v1'!$F$118</definedName>
    <definedName name="QB_ROW_97050" localSheetId="0" hidden="1">'2023 new_mill'!$F$123</definedName>
    <definedName name="QB_ROW_97050" localSheetId="1" hidden="1">'2023 v1'!$F$122</definedName>
    <definedName name="QB_ROW_97260" localSheetId="0" hidden="1">'2023 new_mill'!$G$131</definedName>
    <definedName name="QB_ROW_97260" localSheetId="1" hidden="1">'2023 v1'!$G$130</definedName>
    <definedName name="QB_ROW_97350" localSheetId="0" hidden="1">'2023 new_mill'!$F$132</definedName>
    <definedName name="QB_ROW_97350" localSheetId="1" hidden="1">'2023 v1'!$F$131</definedName>
    <definedName name="QBCANSUPPORTUPDATE" localSheetId="0">TRUE</definedName>
    <definedName name="QBCANSUPPORTUPDATE" localSheetId="1">TRUE</definedName>
    <definedName name="QBCOMPANYFILENAME" localSheetId="0">"C:\Documents and Settings\All Users\Documents\Intuit\QuickBooks\Company Files\NFPD.QBW"</definedName>
    <definedName name="QBCOMPANYFILENAME" localSheetId="1">"C:\Documents and Settings\All Users\Documents\Intuit\QuickBooks\Company Files\NFPD.QBW"</definedName>
    <definedName name="QBENDDATE" localSheetId="0">20221231</definedName>
    <definedName name="QBENDDATE" localSheetId="1">20221231</definedName>
    <definedName name="QBHEADERSONSCREEN" localSheetId="0">FALSE</definedName>
    <definedName name="QBHEADERSONSCREEN" localSheetId="1">FALSE</definedName>
    <definedName name="QBMETADATASIZE" localSheetId="0">5924</definedName>
    <definedName name="QBMETADATASIZE" localSheetId="1">5924</definedName>
    <definedName name="QBPRESERVECOLOR" localSheetId="0">TRUE</definedName>
    <definedName name="QBPRESERVECOLOR" localSheetId="1">TRUE</definedName>
    <definedName name="QBPRESERVEFONT" localSheetId="0">TRUE</definedName>
    <definedName name="QBPRESERVEFONT" localSheetId="1">TRUE</definedName>
    <definedName name="QBPRESERVEROWHEIGHT" localSheetId="0">TRUE</definedName>
    <definedName name="QBPRESERVEROWHEIGHT" localSheetId="1">TRUE</definedName>
    <definedName name="QBPRESERVESPACE" localSheetId="0">TRUE</definedName>
    <definedName name="QBPRESERVESPACE" localSheetId="1">TRUE</definedName>
    <definedName name="QBREPORTCOLAXIS" localSheetId="0">8</definedName>
    <definedName name="QBREPORTCOLAXIS" localSheetId="1">8</definedName>
    <definedName name="QBREPORTCOMPANYID" localSheetId="0">"8485c3b05ade4270975b6060e7430806"</definedName>
    <definedName name="QBREPORTCOMPANYID" localSheetId="1">"8485c3b05ade4270975b6060e7430806"</definedName>
    <definedName name="QBREPORTCOMPARECOL_ANNUALBUDGET" localSheetId="0">FALSE</definedName>
    <definedName name="QBREPORTCOMPARECOL_ANNUALBUDGET" localSheetId="1">FALSE</definedName>
    <definedName name="QBREPORTCOMPARECOL_AVGCOGS" localSheetId="0">FALSE</definedName>
    <definedName name="QBREPORTCOMPARECOL_AVGCOGS" localSheetId="1">FALSE</definedName>
    <definedName name="QBREPORTCOMPARECOL_AVGPRICE" localSheetId="0">FALSE</definedName>
    <definedName name="QBREPORTCOMPARECOL_AVGPRICE" localSheetId="1">FALSE</definedName>
    <definedName name="QBREPORTCOMPARECOL_BUDDIFF" localSheetId="0">FALSE</definedName>
    <definedName name="QBREPORTCOMPARECOL_BUDDIFF" localSheetId="1">FALSE</definedName>
    <definedName name="QBREPORTCOMPARECOL_BUDGET" localSheetId="0">TRUE</definedName>
    <definedName name="QBREPORTCOMPARECOL_BUDGET" localSheetId="1">TRUE</definedName>
    <definedName name="QBREPORTCOMPARECOL_BUDPCT" localSheetId="0">FALSE</definedName>
    <definedName name="QBREPORTCOMPARECOL_BUDPCT" localSheetId="1">FALSE</definedName>
    <definedName name="QBREPORTCOMPARECOL_COGS" localSheetId="0">FALSE</definedName>
    <definedName name="QBREPORTCOMPARECOL_COGS" localSheetId="1">FALSE</definedName>
    <definedName name="QBREPORTCOMPARECOL_EXCLUDEAMOUNT" localSheetId="0">FALSE</definedName>
    <definedName name="QBREPORTCOMPARECOL_EXCLUDEAMOUNT" localSheetId="1">FALSE</definedName>
    <definedName name="QBREPORTCOMPARECOL_EXCLUDECURPERIOD" localSheetId="0">TRUE</definedName>
    <definedName name="QBREPORTCOMPARECOL_EXCLUDECURPERIOD" localSheetId="1">TRUE</definedName>
    <definedName name="QBREPORTCOMPARECOL_FORECAST" localSheetId="0">FALSE</definedName>
    <definedName name="QBREPORTCOMPARECOL_FORECAST" localSheetId="1">FALSE</definedName>
    <definedName name="QBREPORTCOMPARECOL_GROSSMARGIN" localSheetId="0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1">FALSE</definedName>
    <definedName name="QBREPORTCOMPARECOL_HOURS" localSheetId="0">FALSE</definedName>
    <definedName name="QBREPORTCOMPARECOL_HOURS" localSheetId="1">FALSE</definedName>
    <definedName name="QBREPORTCOMPARECOL_PCTCOL" localSheetId="0">FALSE</definedName>
    <definedName name="QBREPORTCOMPARECOL_PCTCOL" localSheetId="1">FALSE</definedName>
    <definedName name="QBREPORTCOMPARECOL_PCTEXPENSE" localSheetId="0">FALSE</definedName>
    <definedName name="QBREPORTCOMPARECOL_PCTEXPENSE" localSheetId="1">FALSE</definedName>
    <definedName name="QBREPORTCOMPARECOL_PCTINCOME" localSheetId="0">FALSE</definedName>
    <definedName name="QBREPORTCOMPARECOL_PCTINCOME" localSheetId="1">FALSE</definedName>
    <definedName name="QBREPORTCOMPARECOL_PCTOFSALES" localSheetId="0">FALSE</definedName>
    <definedName name="QBREPORTCOMPARECOL_PCTOFSALES" localSheetId="1">FALSE</definedName>
    <definedName name="QBREPORTCOMPARECOL_PCTROW" localSheetId="0">FALSE</definedName>
    <definedName name="QBREPORTCOMPARECOL_PCTROW" localSheetId="1">FALSE</definedName>
    <definedName name="QBREPORTCOMPARECOL_PPDIFF" localSheetId="0">FALSE</definedName>
    <definedName name="QBREPORTCOMPARECOL_PPDIFF" localSheetId="1">FALSE</definedName>
    <definedName name="QBREPORTCOMPARECOL_PPPCT" localSheetId="0">FALSE</definedName>
    <definedName name="QBREPORTCOMPARECOL_PPPCT" localSheetId="1">FALSE</definedName>
    <definedName name="QBREPORTCOMPARECOL_PREVPERIOD" localSheetId="0">FALSE</definedName>
    <definedName name="QBREPORTCOMPARECOL_PREVPERIOD" localSheetId="1">FALSE</definedName>
    <definedName name="QBREPORTCOMPARECOL_PREVYEAR" localSheetId="0">FALSE</definedName>
    <definedName name="QBREPORTCOMPARECOL_PREVYEAR" localSheetId="1">FALSE</definedName>
    <definedName name="QBREPORTCOMPARECOL_PYDIFF" localSheetId="0">FALSE</definedName>
    <definedName name="QBREPORTCOMPARECOL_PYDIFF" localSheetId="1">FALSE</definedName>
    <definedName name="QBREPORTCOMPARECOL_PYPCT" localSheetId="0">FALSE</definedName>
    <definedName name="QBREPORTCOMPARECOL_PYPCT" localSheetId="1">FALSE</definedName>
    <definedName name="QBREPORTCOMPARECOL_QTY" localSheetId="0">FALSE</definedName>
    <definedName name="QBREPORTCOMPARECOL_QTY" localSheetId="1">FALSE</definedName>
    <definedName name="QBREPORTCOMPARECOL_RATE" localSheetId="0">FALSE</definedName>
    <definedName name="QBREPORTCOMPARECOL_RATE" localSheetId="1">FALSE</definedName>
    <definedName name="QBREPORTCOMPARECOL_TRIPBILLEDMILES" localSheetId="0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1">FALSE</definedName>
    <definedName name="QBREPORTCOMPARECOL_TRIPMILES" localSheetId="0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1">FALSE</definedName>
    <definedName name="QBREPORTCOMPARECOL_YTD" localSheetId="0">FALSE</definedName>
    <definedName name="QBREPORTCOMPARECOL_YTD" localSheetId="1">FALSE</definedName>
    <definedName name="QBREPORTCOMPARECOL_YTDBUDGET" localSheetId="0">FALSE</definedName>
    <definedName name="QBREPORTCOMPARECOL_YTDBUDGET" localSheetId="1">FALSE</definedName>
    <definedName name="QBREPORTCOMPARECOL_YTDPCT" localSheetId="0">FALSE</definedName>
    <definedName name="QBREPORTCOMPARECOL_YTDPCT" localSheetId="1">FALSE</definedName>
    <definedName name="QBREPORTROWAXIS" localSheetId="0">11</definedName>
    <definedName name="QBREPORTROWAXIS" localSheetId="1">11</definedName>
    <definedName name="QBREPORTSUBCOLAXIS" localSheetId="0">24</definedName>
    <definedName name="QBREPORTSUBCOLAXIS" localSheetId="1">24</definedName>
    <definedName name="QBREPORTTYPE" localSheetId="0">287</definedName>
    <definedName name="QBREPORTTYPE" localSheetId="1">287</definedName>
    <definedName name="QBROWHEADERS" localSheetId="0">9</definedName>
    <definedName name="QBROWHEADERS" localSheetId="1">9</definedName>
    <definedName name="QBSTARTDATE" localSheetId="0">20220101</definedName>
    <definedName name="QBSTARTDATE" localSheetId="1">20220101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2" l="1"/>
  <c r="K65" i="2" s="1"/>
  <c r="K71" i="2" s="1"/>
  <c r="K53" i="1"/>
  <c r="K64" i="1" s="1"/>
  <c r="J183" i="2"/>
  <c r="J185" i="2" s="1"/>
  <c r="J186" i="2" s="1"/>
  <c r="K167" i="2"/>
  <c r="J167" i="2"/>
  <c r="J169" i="2" s="1"/>
  <c r="K164" i="2"/>
  <c r="K159" i="2"/>
  <c r="K176" i="2" s="1"/>
  <c r="K154" i="2"/>
  <c r="J154" i="2"/>
  <c r="K149" i="2"/>
  <c r="K177" i="2" s="1"/>
  <c r="J149" i="2"/>
  <c r="K140" i="2"/>
  <c r="J140" i="2"/>
  <c r="K132" i="2"/>
  <c r="K137" i="2" s="1"/>
  <c r="J132" i="2"/>
  <c r="J137" i="2" s="1"/>
  <c r="K121" i="2"/>
  <c r="J121" i="2"/>
  <c r="K114" i="2"/>
  <c r="J114" i="2"/>
  <c r="K105" i="2"/>
  <c r="K107" i="2" s="1"/>
  <c r="J105" i="2"/>
  <c r="J107" i="2" s="1"/>
  <c r="K98" i="2"/>
  <c r="J98" i="2"/>
  <c r="K91" i="2"/>
  <c r="K109" i="2" s="1"/>
  <c r="J91" i="2"/>
  <c r="K84" i="2"/>
  <c r="J84" i="2"/>
  <c r="J76" i="2"/>
  <c r="K73" i="2"/>
  <c r="J71" i="2"/>
  <c r="J53" i="2"/>
  <c r="J60" i="2" s="1"/>
  <c r="J77" i="2" s="1"/>
  <c r="K48" i="2"/>
  <c r="K42" i="2"/>
  <c r="J42" i="2"/>
  <c r="K35" i="2"/>
  <c r="J35" i="2"/>
  <c r="J25" i="2"/>
  <c r="K16" i="2"/>
  <c r="J16" i="2"/>
  <c r="K24" i="2" s="1"/>
  <c r="K25" i="2" s="1"/>
  <c r="K4" i="2"/>
  <c r="J177" i="1"/>
  <c r="J179" i="1" s="1"/>
  <c r="J180" i="1" s="1"/>
  <c r="K162" i="1"/>
  <c r="J162" i="1"/>
  <c r="J164" i="1" s="1"/>
  <c r="K159" i="1"/>
  <c r="K164" i="1" s="1"/>
  <c r="K153" i="1"/>
  <c r="J153" i="1"/>
  <c r="K148" i="1"/>
  <c r="K171" i="1" s="1"/>
  <c r="K177" i="1" s="1"/>
  <c r="K179" i="1" s="1"/>
  <c r="K180" i="1" s="1"/>
  <c r="J148" i="1"/>
  <c r="K139" i="1"/>
  <c r="J139" i="1"/>
  <c r="K131" i="1"/>
  <c r="K136" i="1" s="1"/>
  <c r="J131" i="1"/>
  <c r="J136" i="1" s="1"/>
  <c r="K120" i="1"/>
  <c r="J120" i="1"/>
  <c r="K113" i="1"/>
  <c r="J113" i="1"/>
  <c r="K104" i="1"/>
  <c r="K106" i="1" s="1"/>
  <c r="J104" i="1"/>
  <c r="J106" i="1" s="1"/>
  <c r="K97" i="1"/>
  <c r="J97" i="1"/>
  <c r="K90" i="1"/>
  <c r="J90" i="1"/>
  <c r="K83" i="1"/>
  <c r="J83" i="1"/>
  <c r="J75" i="1"/>
  <c r="K72" i="1"/>
  <c r="J70" i="1"/>
  <c r="J52" i="1"/>
  <c r="J59" i="1" s="1"/>
  <c r="J76" i="1" s="1"/>
  <c r="K47" i="1"/>
  <c r="K41" i="1"/>
  <c r="J41" i="1"/>
  <c r="K34" i="1"/>
  <c r="J34" i="1"/>
  <c r="J24" i="1"/>
  <c r="K15" i="1"/>
  <c r="J15" i="1"/>
  <c r="K23" i="1" s="1"/>
  <c r="K24" i="1" s="1"/>
  <c r="K4" i="1"/>
  <c r="J154" i="1" l="1"/>
  <c r="J109" i="2"/>
  <c r="J110" i="2" s="1"/>
  <c r="J170" i="2" s="1"/>
  <c r="J155" i="2"/>
  <c r="K154" i="1"/>
  <c r="K183" i="2"/>
  <c r="K185" i="2" s="1"/>
  <c r="K186" i="2" s="1"/>
  <c r="K169" i="2"/>
  <c r="K155" i="2"/>
  <c r="K17" i="2"/>
  <c r="K18" i="2" s="1"/>
  <c r="K16" i="1"/>
  <c r="K17" i="1" s="1"/>
  <c r="K63" i="1" s="1"/>
  <c r="K70" i="1" s="1"/>
  <c r="J108" i="1"/>
  <c r="J109" i="1" s="1"/>
  <c r="J165" i="1" s="1"/>
  <c r="K108" i="1"/>
  <c r="J17" i="2"/>
  <c r="J18" i="2" s="1"/>
  <c r="K49" i="2"/>
  <c r="K53" i="2" s="1"/>
  <c r="K60" i="2" s="1"/>
  <c r="J16" i="1"/>
  <c r="J17" i="1" s="1"/>
  <c r="K48" i="1"/>
  <c r="K52" i="1" s="1"/>
  <c r="K59" i="1" s="1"/>
  <c r="J171" i="2" l="1"/>
  <c r="J187" i="2" s="1"/>
  <c r="J166" i="1"/>
  <c r="J181" i="1" s="1"/>
  <c r="K75" i="2"/>
  <c r="K74" i="2"/>
  <c r="K76" i="2" s="1"/>
  <c r="K77" i="2" s="1"/>
  <c r="K110" i="2" s="1"/>
  <c r="K170" i="2" s="1"/>
  <c r="K74" i="1"/>
  <c r="K73" i="1"/>
  <c r="K75" i="1" s="1"/>
  <c r="K76" i="1" s="1"/>
  <c r="K109" i="1" s="1"/>
  <c r="K165" i="1" s="1"/>
  <c r="K171" i="2" l="1"/>
  <c r="K187" i="2" s="1"/>
  <c r="K166" i="1"/>
  <c r="K181" i="1" s="1"/>
</calcChain>
</file>

<file path=xl/sharedStrings.xml><?xml version="1.0" encoding="utf-8"?>
<sst xmlns="http://schemas.openxmlformats.org/spreadsheetml/2006/main" count="372" uniqueCount="189">
  <si>
    <t>Jan - Dec 22</t>
  </si>
  <si>
    <t>Jan-Dec 23</t>
  </si>
  <si>
    <t>Ordinary Income/Expense</t>
  </si>
  <si>
    <t>Income</t>
  </si>
  <si>
    <t>DDA-Share</t>
  </si>
  <si>
    <t>Fire Inspection Billing</t>
  </si>
  <si>
    <t>Donations</t>
  </si>
  <si>
    <t>Interest Income</t>
  </si>
  <si>
    <t>Tax Rev</t>
  </si>
  <si>
    <t>RAR Impact Reduction</t>
  </si>
  <si>
    <t>Real Estate Tax</t>
  </si>
  <si>
    <t>Real Estate Tax-Pension %</t>
  </si>
  <si>
    <t>SOT</t>
  </si>
  <si>
    <t>SOT-Pension %</t>
  </si>
  <si>
    <t>Prior Year Abatement Rfnd</t>
  </si>
  <si>
    <t>Total Tax Rev</t>
  </si>
  <si>
    <t>Total Income</t>
  </si>
  <si>
    <t>Gross Profit</t>
  </si>
  <si>
    <t>Expense</t>
  </si>
  <si>
    <t>ADMINISTRATION</t>
  </si>
  <si>
    <t>Advertising/Public Notice</t>
  </si>
  <si>
    <t>Bank Fees</t>
  </si>
  <si>
    <t>Pension Treasurer Bank Fees</t>
  </si>
  <si>
    <t>Treasurer &amp; Bank Fees</t>
  </si>
  <si>
    <t>Total Bank Fees</t>
  </si>
  <si>
    <t>Dues and Subscriptions</t>
  </si>
  <si>
    <t>Software</t>
  </si>
  <si>
    <t>Website</t>
  </si>
  <si>
    <t>ESO Contract</t>
  </si>
  <si>
    <t>ImageTrend</t>
  </si>
  <si>
    <t>First Due Software</t>
  </si>
  <si>
    <t>`</t>
  </si>
  <si>
    <t>Software Support Contract</t>
  </si>
  <si>
    <t>Internet expense</t>
  </si>
  <si>
    <t>Dues and Subscriptions - Other</t>
  </si>
  <si>
    <t>Total Dues and Subscriptions</t>
  </si>
  <si>
    <t>Election</t>
  </si>
  <si>
    <t>Insurance</t>
  </si>
  <si>
    <t>Accident &amp; Sickness</t>
  </si>
  <si>
    <t>CO Heart &amp; Circulatory</t>
  </si>
  <si>
    <t>Liability Insurance</t>
  </si>
  <si>
    <t>Workman's Compensation</t>
  </si>
  <si>
    <t>Total Insurance</t>
  </si>
  <si>
    <t>Office Supplies</t>
  </si>
  <si>
    <t>Office Equipment</t>
  </si>
  <si>
    <t>Payroll Expenses</t>
  </si>
  <si>
    <t>Gross wages - Employees</t>
  </si>
  <si>
    <t>Chief</t>
  </si>
  <si>
    <t>Gross wages - chief</t>
  </si>
  <si>
    <t>Pension Fund Chief</t>
  </si>
  <si>
    <t>Disability Chief</t>
  </si>
  <si>
    <t>457 Match</t>
  </si>
  <si>
    <t>Term Life</t>
  </si>
  <si>
    <t>Total Chief</t>
  </si>
  <si>
    <t>Fire Fighters</t>
  </si>
  <si>
    <t>Administrator</t>
  </si>
  <si>
    <t>Mechanic</t>
  </si>
  <si>
    <t>Bookkeeping</t>
  </si>
  <si>
    <t>Fire Inspection</t>
  </si>
  <si>
    <t>HR Consultant</t>
  </si>
  <si>
    <t>Total Gross wages - Employees</t>
  </si>
  <si>
    <t>Payroll Direct Costs</t>
  </si>
  <si>
    <t>Backfill</t>
  </si>
  <si>
    <t>Certification Pay</t>
  </si>
  <si>
    <t>Health Insurance Staff</t>
  </si>
  <si>
    <t>Pension Fund Staff</t>
  </si>
  <si>
    <t>Disability Staff</t>
  </si>
  <si>
    <t>Staff Education</t>
  </si>
  <si>
    <t>Fire Inspector Education</t>
  </si>
  <si>
    <t>Vacation Contingency</t>
  </si>
  <si>
    <t>Payroll Fees</t>
  </si>
  <si>
    <t>Total Payroll Direct Costs</t>
  </si>
  <si>
    <t>Payroll Taxes</t>
  </si>
  <si>
    <t>FICA</t>
  </si>
  <si>
    <t>Medicare</t>
  </si>
  <si>
    <t>SUI</t>
  </si>
  <si>
    <t>Total Payroll Taxes</t>
  </si>
  <si>
    <t>Total Payroll Expenses</t>
  </si>
  <si>
    <t>Postage and Delivery</t>
  </si>
  <si>
    <t>Printing and Reproduction</t>
  </si>
  <si>
    <t>Professional Fees</t>
  </si>
  <si>
    <t>HR Consulting</t>
  </si>
  <si>
    <t>Accounting</t>
  </si>
  <si>
    <t>Legal Fees</t>
  </si>
  <si>
    <t>Total Professional Fees</t>
  </si>
  <si>
    <t>STATIONS &amp; BULDINGS</t>
  </si>
  <si>
    <t>Building Maintanence</t>
  </si>
  <si>
    <t>Station #1</t>
  </si>
  <si>
    <t>Station #2-Ridge</t>
  </si>
  <si>
    <t>Station #3-Eldora</t>
  </si>
  <si>
    <t>Building Maintanence - Other</t>
  </si>
  <si>
    <t>Total Building Maintanence</t>
  </si>
  <si>
    <t>Telephone</t>
  </si>
  <si>
    <t>Mobile</t>
  </si>
  <si>
    <t>Cellular Data</t>
  </si>
  <si>
    <t>Station 1 9161</t>
  </si>
  <si>
    <t>Station 2-Ridge 0310</t>
  </si>
  <si>
    <t>Station 3-Eldora 9555</t>
  </si>
  <si>
    <t>Total Telephone</t>
  </si>
  <si>
    <t>Utilities</t>
  </si>
  <si>
    <t>DirectTV</t>
  </si>
  <si>
    <t>Gas and Electric</t>
  </si>
  <si>
    <t>Station #1 utilities</t>
  </si>
  <si>
    <t>Station #2 Utilities</t>
  </si>
  <si>
    <t>Station #3 Utilities</t>
  </si>
  <si>
    <t>Total Gas and Electric</t>
  </si>
  <si>
    <t>Water</t>
  </si>
  <si>
    <t>Total Utilities</t>
  </si>
  <si>
    <t>Waste Disposal</t>
  </si>
  <si>
    <t>Total STATIONS &amp; BULDINGS</t>
  </si>
  <si>
    <t>Total ADMINISTRATION</t>
  </si>
  <si>
    <t>COMMUNICATIONS</t>
  </si>
  <si>
    <t>Communications Equipment</t>
  </si>
  <si>
    <t>Repair</t>
  </si>
  <si>
    <t>Total COMMUNICATIONS</t>
  </si>
  <si>
    <t>EMERGENCY MEDICAL SERVICES</t>
  </si>
  <si>
    <t>EMS MD Advisor</t>
  </si>
  <si>
    <t>Medical Equipment</t>
  </si>
  <si>
    <t>Medical Supplies</t>
  </si>
  <si>
    <t>Oxygen</t>
  </si>
  <si>
    <t>Physio Maintenance Contract</t>
  </si>
  <si>
    <t>Total EMERGENCY MEDICAL SERVICES</t>
  </si>
  <si>
    <t>FIRE FIGHTING</t>
  </si>
  <si>
    <t>Fire Equipment</t>
  </si>
  <si>
    <t>ISO Testing</t>
  </si>
  <si>
    <t>PPE Wildland</t>
  </si>
  <si>
    <t>PPE Structure</t>
  </si>
  <si>
    <t>Hose Replacement</t>
  </si>
  <si>
    <t>Equipment Maintenance</t>
  </si>
  <si>
    <t>Uniform</t>
  </si>
  <si>
    <t>Clothing</t>
  </si>
  <si>
    <t>Fire Equipment - Other</t>
  </si>
  <si>
    <t>Total Fire Equipment</t>
  </si>
  <si>
    <t>Fire Fighting Consumables</t>
  </si>
  <si>
    <t>Vehicle Fuel</t>
  </si>
  <si>
    <t>Vehicle Maintenance</t>
  </si>
  <si>
    <t>Vehicle lease payment</t>
  </si>
  <si>
    <t>Total FIRE FIGHTING</t>
  </si>
  <si>
    <t>Fire Inspection Program</t>
  </si>
  <si>
    <t>Public Education</t>
  </si>
  <si>
    <t>Total Fire Inspection Program</t>
  </si>
  <si>
    <t>MEMBERSHIP</t>
  </si>
  <si>
    <t>Awards</t>
  </si>
  <si>
    <t>Immunizations</t>
  </si>
  <si>
    <t>Incentives</t>
  </si>
  <si>
    <t>VIP-Membership Calls</t>
  </si>
  <si>
    <t>Clinical Experience Incentive</t>
  </si>
  <si>
    <t>Incentives - Conference</t>
  </si>
  <si>
    <t>Incentives - Other</t>
  </si>
  <si>
    <t>Total Incentives</t>
  </si>
  <si>
    <t>Membership Applicant Screening</t>
  </si>
  <si>
    <t>Pension Fund Contribution</t>
  </si>
  <si>
    <t>Travel</t>
  </si>
  <si>
    <t>Meals</t>
  </si>
  <si>
    <t>Total Travel</t>
  </si>
  <si>
    <t>Total MEMBERSHIP</t>
  </si>
  <si>
    <t>Training</t>
  </si>
  <si>
    <t>Fire Training</t>
  </si>
  <si>
    <t>Training Center Usage Fees</t>
  </si>
  <si>
    <t>Fire Training - Other</t>
  </si>
  <si>
    <t>Professional Development</t>
  </si>
  <si>
    <t>Training Equipment</t>
  </si>
  <si>
    <t>FDIC</t>
  </si>
  <si>
    <t>Total Fire Training</t>
  </si>
  <si>
    <t>Medical Training</t>
  </si>
  <si>
    <t>Total Training</t>
  </si>
  <si>
    <t>Total Expense</t>
  </si>
  <si>
    <t>Net Ordinary Income</t>
  </si>
  <si>
    <t>Other Income/Expense</t>
  </si>
  <si>
    <t>Other Expense</t>
  </si>
  <si>
    <t>Reserve</t>
  </si>
  <si>
    <t>Contingency to Reserve</t>
  </si>
  <si>
    <t>Incentives/Pension Fund</t>
  </si>
  <si>
    <t>PPE Wildland Replacement Fund</t>
  </si>
  <si>
    <t>PPE Structure Replacement Fund</t>
  </si>
  <si>
    <t>PPE Structure Fund</t>
  </si>
  <si>
    <t>PPE Wildland Fund</t>
  </si>
  <si>
    <t>PPE EMS Fund</t>
  </si>
  <si>
    <t>Total Reserve</t>
  </si>
  <si>
    <t>Capital Reserve/Grant Match</t>
  </si>
  <si>
    <t>Total Other Expense</t>
  </si>
  <si>
    <t>Net Other Income</t>
  </si>
  <si>
    <t>Net Income</t>
  </si>
  <si>
    <t>Real Estate Tax - Vehicle/Building Fund %</t>
  </si>
  <si>
    <t xml:space="preserve"> VEHICLE/BUILDING expenses</t>
  </si>
  <si>
    <t>Chief vehicle</t>
  </si>
  <si>
    <t>Building Maintenance</t>
  </si>
  <si>
    <t>Total VEHICLE/BUILDING expenses</t>
  </si>
  <si>
    <t>Vehicle/Building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</si>
</sst>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"/>
    <numFmt numFmtId="165" formatCode="#,##0.00000000000_);\(#,##0.00000000000\)"/>
    <numFmt numFmtId="166" formatCode="#,##0.00000_);\(#,##0.00000\)"/>
    <numFmt numFmtId="167" formatCode="#,##0;\-#,##0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/>
    <xf numFmtId="0" fontId="4" fillId="0" borderId="0" xfId="0" applyFont="1"/>
    <xf numFmtId="2" fontId="4" fillId="0" borderId="0" xfId="0" applyNumberFormat="1" applyFont="1"/>
    <xf numFmtId="165" fontId="0" fillId="0" borderId="0" xfId="0" applyNumberFormat="1"/>
    <xf numFmtId="164" fontId="3" fillId="0" borderId="2" xfId="0" applyNumberFormat="1" applyFont="1" applyBorder="1"/>
    <xf numFmtId="2" fontId="3" fillId="0" borderId="2" xfId="0" applyNumberFormat="1" applyFont="1" applyBorder="1"/>
    <xf numFmtId="166" fontId="0" fillId="0" borderId="0" xfId="0" applyNumberFormat="1"/>
    <xf numFmtId="164" fontId="3" fillId="0" borderId="3" xfId="0" applyNumberFormat="1" applyFont="1" applyBorder="1"/>
    <xf numFmtId="2" fontId="3" fillId="0" borderId="3" xfId="0" applyNumberFormat="1" applyFont="1" applyBorder="1"/>
    <xf numFmtId="2" fontId="3" fillId="0" borderId="0" xfId="0" applyNumberFormat="1" applyFont="1"/>
    <xf numFmtId="166" fontId="5" fillId="0" borderId="0" xfId="0" applyNumberFormat="1" applyFont="1"/>
    <xf numFmtId="164" fontId="3" fillId="0" borderId="4" xfId="0" applyNumberFormat="1" applyFont="1" applyBorder="1"/>
    <xf numFmtId="1" fontId="4" fillId="0" borderId="0" xfId="0" applyNumberFormat="1" applyFont="1"/>
    <xf numFmtId="2" fontId="0" fillId="0" borderId="0" xfId="0" applyNumberFormat="1"/>
    <xf numFmtId="0" fontId="5" fillId="0" borderId="0" xfId="0" applyFont="1"/>
    <xf numFmtId="49" fontId="6" fillId="0" borderId="0" xfId="0" applyNumberFormat="1" applyFont="1"/>
    <xf numFmtId="164" fontId="6" fillId="0" borderId="5" xfId="0" applyNumberFormat="1" applyFont="1" applyBorder="1"/>
    <xf numFmtId="0" fontId="6" fillId="0" borderId="0" xfId="0" applyFont="1"/>
    <xf numFmtId="167" fontId="0" fillId="0" borderId="0" xfId="0" applyNumberFormat="1"/>
    <xf numFmtId="2" fontId="4" fillId="0" borderId="4" xfId="0" applyNumberFormat="1" applyFont="1" applyBorder="1"/>
    <xf numFmtId="2" fontId="4" fillId="0" borderId="3" xfId="0" applyNumberFormat="1" applyFont="1" applyBorder="1"/>
    <xf numFmtId="2" fontId="3" fillId="0" borderId="4" xfId="0" applyNumberFormat="1" applyFont="1" applyBorder="1"/>
    <xf numFmtId="2" fontId="6" fillId="0" borderId="5" xfId="0" applyNumberFormat="1" applyFont="1" applyBorder="1"/>
    <xf numFmtId="0" fontId="4" fillId="0" borderId="0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17462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5F56E2BF-A840-1B4E-9153-DE6C7DED4CFC}"/>
            </a:ext>
          </a:extLst>
        </xdr:cNvPr>
        <xdr:cNvSpPr/>
      </xdr:nvSpPr>
      <xdr:spPr bwMode="auto">
        <a:xfrm>
          <a:off x="0" y="635000"/>
          <a:ext cx="1028700" cy="2301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17462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57200028-3A90-5449-9961-B3A922B10CFF}"/>
            </a:ext>
          </a:extLst>
        </xdr:cNvPr>
        <xdr:cNvSpPr/>
      </xdr:nvSpPr>
      <xdr:spPr bwMode="auto">
        <a:xfrm>
          <a:off x="0" y="635000"/>
          <a:ext cx="1028700" cy="2301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17462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F347D36F-5528-4148-AD84-486E1C4210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00"/>
          <a:ext cx="1028700" cy="2301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17462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40239664-4BA3-2D49-B386-4C49307114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00"/>
          <a:ext cx="1028700" cy="2301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17462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5FC57298-4B78-2B49-B908-A360CB34ED93}"/>
            </a:ext>
          </a:extLst>
        </xdr:cNvPr>
        <xdr:cNvSpPr/>
      </xdr:nvSpPr>
      <xdr:spPr bwMode="auto">
        <a:xfrm>
          <a:off x="0" y="635000"/>
          <a:ext cx="1028700" cy="2301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17462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15942D81-32CF-4E44-9B3A-9E7BC0B81FE5}"/>
            </a:ext>
          </a:extLst>
        </xdr:cNvPr>
        <xdr:cNvSpPr/>
      </xdr:nvSpPr>
      <xdr:spPr bwMode="auto">
        <a:xfrm>
          <a:off x="0" y="635000"/>
          <a:ext cx="1028700" cy="2301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17462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A1C4A8DD-A078-7B46-B13C-1BA4CEF276B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00"/>
          <a:ext cx="1028700" cy="2301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17462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4ED5B2D8-B510-9942-B638-597739B255C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00"/>
          <a:ext cx="1028700" cy="2301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EAB1-7352-E647-BDCE-EBEEBE22D034}">
  <dimension ref="A1:M188"/>
  <sheetViews>
    <sheetView tabSelected="1" topLeftCell="A149" zoomScale="160" zoomScaleNormal="160" workbookViewId="0">
      <selection activeCell="K184" sqref="K184"/>
    </sheetView>
  </sheetViews>
  <sheetFormatPr baseColWidth="10" defaultColWidth="8.83203125" defaultRowHeight="15" x14ac:dyDescent="0.2"/>
  <cols>
    <col min="1" max="8" width="3" style="1" customWidth="1"/>
    <col min="9" max="9" width="22.1640625" style="1" customWidth="1"/>
    <col min="10" max="10" width="10.1640625" bestFit="1" customWidth="1"/>
    <col min="11" max="11" width="11.33203125" customWidth="1"/>
    <col min="12" max="12" width="12.6640625" bestFit="1" customWidth="1"/>
  </cols>
  <sheetData>
    <row r="1" spans="1:12" s="6" customFormat="1" ht="17" thickTop="1" thickBot="1" x14ac:dyDescent="0.25">
      <c r="A1" s="3"/>
      <c r="B1" s="3"/>
      <c r="C1" s="3"/>
      <c r="D1" s="3"/>
      <c r="E1" s="3"/>
      <c r="F1" s="3"/>
      <c r="G1" s="3"/>
      <c r="H1" s="3"/>
      <c r="I1" s="3"/>
      <c r="J1" s="4" t="s">
        <v>0</v>
      </c>
      <c r="K1" s="31" t="s">
        <v>1</v>
      </c>
      <c r="L1" s="5"/>
    </row>
    <row r="2" spans="1:12" ht="16" thickTop="1" x14ac:dyDescent="0.2">
      <c r="A2" s="2"/>
      <c r="B2" s="2" t="s">
        <v>2</v>
      </c>
      <c r="C2" s="2"/>
      <c r="D2" s="2"/>
      <c r="E2" s="2"/>
      <c r="F2" s="2"/>
      <c r="G2" s="2"/>
      <c r="H2" s="2"/>
      <c r="I2" s="2"/>
      <c r="J2" s="7"/>
      <c r="K2" s="8"/>
      <c r="L2" s="8"/>
    </row>
    <row r="3" spans="1:12" x14ac:dyDescent="0.2">
      <c r="A3" s="2"/>
      <c r="B3" s="2"/>
      <c r="C3" s="2"/>
      <c r="D3" s="2" t="s">
        <v>3</v>
      </c>
      <c r="E3" s="2"/>
      <c r="F3" s="2"/>
      <c r="G3" s="2"/>
      <c r="H3" s="2"/>
      <c r="I3" s="2"/>
      <c r="J3" s="7"/>
      <c r="K3" s="8"/>
      <c r="L3" s="8"/>
    </row>
    <row r="4" spans="1:12" x14ac:dyDescent="0.2">
      <c r="A4" s="2"/>
      <c r="B4" s="2"/>
      <c r="C4" s="2"/>
      <c r="D4" s="2"/>
      <c r="E4" s="2" t="s">
        <v>4</v>
      </c>
      <c r="F4" s="2"/>
      <c r="G4" s="2"/>
      <c r="H4" s="2"/>
      <c r="I4" s="2"/>
      <c r="J4" s="7">
        <v>25000</v>
      </c>
      <c r="K4" s="9">
        <f>53377/2</f>
        <v>26688.5</v>
      </c>
      <c r="L4" s="8"/>
    </row>
    <row r="5" spans="1:12" x14ac:dyDescent="0.2">
      <c r="A5" s="2"/>
      <c r="B5" s="2"/>
      <c r="C5" s="2"/>
      <c r="D5" s="2"/>
      <c r="E5" s="2" t="s">
        <v>5</v>
      </c>
      <c r="F5" s="2"/>
      <c r="G5" s="2"/>
      <c r="H5" s="2"/>
      <c r="I5" s="2"/>
      <c r="J5" s="7"/>
      <c r="K5" s="9">
        <v>2000</v>
      </c>
      <c r="L5" s="8"/>
    </row>
    <row r="6" spans="1:12" x14ac:dyDescent="0.2">
      <c r="A6" s="2"/>
      <c r="B6" s="2"/>
      <c r="C6" s="2"/>
      <c r="D6" s="2"/>
      <c r="E6" s="2" t="s">
        <v>6</v>
      </c>
      <c r="F6" s="2"/>
      <c r="G6" s="2"/>
      <c r="H6" s="2"/>
      <c r="I6" s="2"/>
      <c r="J6" s="7">
        <v>500</v>
      </c>
      <c r="K6" s="9">
        <v>500</v>
      </c>
      <c r="L6" s="8"/>
    </row>
    <row r="7" spans="1:12" x14ac:dyDescent="0.2">
      <c r="A7" s="2"/>
      <c r="B7" s="2"/>
      <c r="C7" s="2"/>
      <c r="D7" s="2"/>
      <c r="E7" s="2" t="s">
        <v>7</v>
      </c>
      <c r="F7" s="2"/>
      <c r="G7" s="2"/>
      <c r="H7" s="2"/>
      <c r="I7" s="2"/>
      <c r="J7" s="7">
        <v>150</v>
      </c>
      <c r="K7" s="9">
        <v>150</v>
      </c>
      <c r="L7" s="8"/>
    </row>
    <row r="8" spans="1:12" x14ac:dyDescent="0.2">
      <c r="A8" s="2"/>
      <c r="B8" s="2"/>
      <c r="C8" s="2"/>
      <c r="D8" s="2"/>
      <c r="E8" s="2" t="s">
        <v>8</v>
      </c>
      <c r="F8" s="2"/>
      <c r="G8" s="2"/>
      <c r="H8" s="2"/>
      <c r="I8" s="2"/>
      <c r="J8" s="7"/>
      <c r="K8" s="9"/>
      <c r="L8" s="8"/>
    </row>
    <row r="9" spans="1:12" x14ac:dyDescent="0.2">
      <c r="A9" s="2"/>
      <c r="B9" s="2"/>
      <c r="C9" s="2"/>
      <c r="D9" s="2"/>
      <c r="E9" s="2"/>
      <c r="F9" s="2" t="s">
        <v>9</v>
      </c>
      <c r="G9" s="2"/>
      <c r="H9" s="2"/>
      <c r="I9" s="2"/>
      <c r="J9" s="7">
        <v>5164</v>
      </c>
      <c r="K9" s="9">
        <v>25741</v>
      </c>
      <c r="L9" s="8"/>
    </row>
    <row r="10" spans="1:12" x14ac:dyDescent="0.2">
      <c r="A10" s="2"/>
      <c r="B10" s="2"/>
      <c r="C10" s="2"/>
      <c r="D10" s="2"/>
      <c r="E10" s="2"/>
      <c r="F10" s="2" t="s">
        <v>10</v>
      </c>
      <c r="G10" s="2"/>
      <c r="H10" s="2"/>
      <c r="I10" s="2"/>
      <c r="J10" s="7">
        <v>1065857</v>
      </c>
      <c r="K10" s="9">
        <v>1063427.0141040001</v>
      </c>
      <c r="L10" s="19"/>
    </row>
    <row r="11" spans="1:12" x14ac:dyDescent="0.2">
      <c r="A11" s="2"/>
      <c r="B11" s="2"/>
      <c r="C11" s="2"/>
      <c r="D11" s="2"/>
      <c r="E11" s="2"/>
      <c r="F11" s="2" t="s">
        <v>11</v>
      </c>
      <c r="G11" s="2"/>
      <c r="H11" s="2"/>
      <c r="I11" s="2"/>
      <c r="J11" s="7">
        <v>37302</v>
      </c>
      <c r="K11" s="9">
        <v>37216.595999999998</v>
      </c>
      <c r="L11" s="19"/>
    </row>
    <row r="12" spans="1:12" x14ac:dyDescent="0.2">
      <c r="A12" s="2"/>
      <c r="B12" s="2"/>
      <c r="C12" s="2"/>
      <c r="D12" s="2"/>
      <c r="E12" s="2"/>
      <c r="F12" s="2" t="s">
        <v>183</v>
      </c>
      <c r="G12" s="2"/>
      <c r="H12" s="2"/>
      <c r="I12" s="2"/>
      <c r="J12" s="7">
        <v>0</v>
      </c>
      <c r="K12" s="9">
        <v>74433</v>
      </c>
    </row>
    <row r="13" spans="1:12" x14ac:dyDescent="0.2">
      <c r="A13" s="2"/>
      <c r="B13" s="2"/>
      <c r="C13" s="2"/>
      <c r="D13" s="2"/>
      <c r="E13" s="2"/>
      <c r="F13" s="2" t="s">
        <v>12</v>
      </c>
      <c r="G13" s="2"/>
      <c r="H13" s="2"/>
      <c r="I13" s="2"/>
      <c r="J13" s="7">
        <v>53293</v>
      </c>
      <c r="K13" s="9">
        <v>53171.350705200006</v>
      </c>
    </row>
    <row r="14" spans="1:12" x14ac:dyDescent="0.2">
      <c r="A14" s="2"/>
      <c r="B14" s="2"/>
      <c r="C14" s="2"/>
      <c r="D14" s="2"/>
      <c r="E14" s="2"/>
      <c r="F14" s="2" t="s">
        <v>13</v>
      </c>
      <c r="G14" s="2"/>
      <c r="H14" s="2"/>
      <c r="I14" s="2"/>
      <c r="J14" s="7">
        <v>1865</v>
      </c>
      <c r="K14" s="9">
        <v>1860.8298</v>
      </c>
    </row>
    <row r="15" spans="1:12" ht="16" thickBot="1" x14ac:dyDescent="0.25">
      <c r="A15" s="2"/>
      <c r="B15" s="2"/>
      <c r="C15" s="2"/>
      <c r="D15" s="2"/>
      <c r="E15" s="2"/>
      <c r="F15" s="2" t="s">
        <v>14</v>
      </c>
      <c r="G15" s="2"/>
      <c r="H15" s="2"/>
      <c r="I15" s="2"/>
      <c r="J15" s="7">
        <v>5164</v>
      </c>
      <c r="K15" s="9">
        <v>971</v>
      </c>
    </row>
    <row r="16" spans="1:12" ht="16" thickBot="1" x14ac:dyDescent="0.25">
      <c r="A16" s="2"/>
      <c r="B16" s="2"/>
      <c r="C16" s="2"/>
      <c r="D16" s="2"/>
      <c r="E16" s="2" t="s">
        <v>15</v>
      </c>
      <c r="F16" s="2"/>
      <c r="G16" s="2"/>
      <c r="H16" s="2"/>
      <c r="I16" s="2"/>
      <c r="J16" s="11">
        <f>ROUND(SUM(J8:J15),5)</f>
        <v>1168645</v>
      </c>
      <c r="K16" s="12">
        <f>ROUND(SUM(K8:K15),5)</f>
        <v>1256820.79061</v>
      </c>
    </row>
    <row r="17" spans="1:13" ht="16" thickBot="1" x14ac:dyDescent="0.25">
      <c r="A17" s="2"/>
      <c r="B17" s="2"/>
      <c r="C17" s="2"/>
      <c r="D17" s="2" t="s">
        <v>16</v>
      </c>
      <c r="E17" s="2"/>
      <c r="F17" s="2"/>
      <c r="G17" s="2"/>
      <c r="H17" s="2"/>
      <c r="I17" s="2"/>
      <c r="J17" s="14">
        <f>ROUND(SUM(J3:J7)+J16,5)</f>
        <v>1194295</v>
      </c>
      <c r="K17" s="15">
        <f>ROUND(SUM(K3:K7)+K16,5)</f>
        <v>1286159.29061</v>
      </c>
      <c r="M17" s="25"/>
    </row>
    <row r="18" spans="1:13" x14ac:dyDescent="0.2">
      <c r="A18" s="2"/>
      <c r="B18" s="2"/>
      <c r="C18" s="2" t="s">
        <v>17</v>
      </c>
      <c r="D18" s="2"/>
      <c r="E18" s="2"/>
      <c r="F18" s="2"/>
      <c r="G18" s="2"/>
      <c r="H18" s="2"/>
      <c r="I18" s="2"/>
      <c r="J18" s="7">
        <f>J17</f>
        <v>1194295</v>
      </c>
      <c r="K18" s="16">
        <f>K17</f>
        <v>1286159.29061</v>
      </c>
      <c r="L18" s="17"/>
    </row>
    <row r="19" spans="1:13" x14ac:dyDescent="0.2">
      <c r="A19" s="2"/>
      <c r="B19" s="2"/>
      <c r="C19" s="2"/>
      <c r="D19" s="2" t="s">
        <v>18</v>
      </c>
      <c r="E19" s="2"/>
      <c r="F19" s="2"/>
      <c r="G19" s="2"/>
      <c r="H19" s="2"/>
      <c r="I19" s="2"/>
      <c r="J19" s="7"/>
      <c r="K19" s="9"/>
    </row>
    <row r="20" spans="1:13" x14ac:dyDescent="0.2">
      <c r="A20" s="2"/>
      <c r="B20" s="2"/>
      <c r="C20" s="2"/>
      <c r="D20" s="2"/>
      <c r="E20" s="2" t="s">
        <v>19</v>
      </c>
      <c r="F20" s="2"/>
      <c r="G20" s="2"/>
      <c r="H20" s="2"/>
      <c r="I20" s="2"/>
      <c r="J20" s="7"/>
      <c r="K20" s="9"/>
    </row>
    <row r="21" spans="1:13" x14ac:dyDescent="0.2">
      <c r="A21" s="2"/>
      <c r="B21" s="2"/>
      <c r="C21" s="2"/>
      <c r="D21" s="2"/>
      <c r="E21" s="2"/>
      <c r="F21" s="2" t="s">
        <v>20</v>
      </c>
      <c r="G21" s="2"/>
      <c r="H21" s="2"/>
      <c r="I21" s="2"/>
      <c r="J21" s="7">
        <v>500</v>
      </c>
      <c r="K21" s="9">
        <v>500</v>
      </c>
    </row>
    <row r="22" spans="1:13" x14ac:dyDescent="0.2">
      <c r="A22" s="2"/>
      <c r="B22" s="2"/>
      <c r="C22" s="2"/>
      <c r="D22" s="2"/>
      <c r="E22" s="2"/>
      <c r="F22" s="2" t="s">
        <v>21</v>
      </c>
      <c r="G22" s="2"/>
      <c r="H22" s="2"/>
      <c r="I22" s="2"/>
      <c r="J22" s="7"/>
      <c r="K22" s="9"/>
    </row>
    <row r="23" spans="1:13" x14ac:dyDescent="0.2">
      <c r="A23" s="2"/>
      <c r="B23" s="2"/>
      <c r="C23" s="2"/>
      <c r="D23" s="2"/>
      <c r="E23" s="2"/>
      <c r="F23" s="2"/>
      <c r="G23" s="2" t="s">
        <v>22</v>
      </c>
      <c r="H23" s="2"/>
      <c r="I23" s="2"/>
      <c r="J23" s="7">
        <v>501</v>
      </c>
      <c r="K23" s="9">
        <v>0</v>
      </c>
    </row>
    <row r="24" spans="1:13" ht="16" thickBot="1" x14ac:dyDescent="0.25">
      <c r="A24" s="2"/>
      <c r="B24" s="2"/>
      <c r="C24" s="2"/>
      <c r="D24" s="2"/>
      <c r="E24" s="2"/>
      <c r="F24" s="2"/>
      <c r="G24" s="2" t="s">
        <v>23</v>
      </c>
      <c r="H24" s="2"/>
      <c r="I24" s="2"/>
      <c r="J24" s="18">
        <v>18565.12</v>
      </c>
      <c r="K24" s="26">
        <f>J16*1.5%</f>
        <v>17529.674999999999</v>
      </c>
    </row>
    <row r="25" spans="1:13" x14ac:dyDescent="0.2">
      <c r="A25" s="2"/>
      <c r="B25" s="2"/>
      <c r="C25" s="2"/>
      <c r="D25" s="2"/>
      <c r="E25" s="2"/>
      <c r="F25" s="2" t="s">
        <v>24</v>
      </c>
      <c r="G25" s="2"/>
      <c r="H25" s="2"/>
      <c r="I25" s="2"/>
      <c r="J25" s="7">
        <f>ROUND(SUM(J22:J24),5)</f>
        <v>19066.12</v>
      </c>
      <c r="K25" s="16">
        <f>ROUND(SUM(K22:K24),5)</f>
        <v>17529.674999999999</v>
      </c>
    </row>
    <row r="26" spans="1:13" x14ac:dyDescent="0.2">
      <c r="A26" s="2"/>
      <c r="B26" s="2"/>
      <c r="C26" s="2"/>
      <c r="D26" s="2"/>
      <c r="E26" s="2"/>
      <c r="F26" s="2" t="s">
        <v>25</v>
      </c>
      <c r="G26" s="2"/>
      <c r="H26" s="2"/>
      <c r="I26" s="2"/>
      <c r="J26" s="7"/>
      <c r="K26" s="9"/>
    </row>
    <row r="27" spans="1:13" x14ac:dyDescent="0.2">
      <c r="A27" s="2"/>
      <c r="B27" s="2"/>
      <c r="C27" s="2"/>
      <c r="D27" s="2"/>
      <c r="E27" s="2"/>
      <c r="F27" s="2"/>
      <c r="G27" s="2" t="s">
        <v>26</v>
      </c>
      <c r="H27" s="2"/>
      <c r="I27" s="2"/>
      <c r="J27" s="7">
        <v>1800</v>
      </c>
      <c r="K27" s="9">
        <v>3200</v>
      </c>
    </row>
    <row r="28" spans="1:13" x14ac:dyDescent="0.2">
      <c r="A28" s="2"/>
      <c r="B28" s="2"/>
      <c r="C28" s="2"/>
      <c r="D28" s="2"/>
      <c r="E28" s="2"/>
      <c r="F28" s="2"/>
      <c r="G28" s="2" t="s">
        <v>27</v>
      </c>
      <c r="H28" s="2"/>
      <c r="I28" s="2"/>
      <c r="J28" s="7">
        <v>1800</v>
      </c>
      <c r="K28" s="9">
        <v>1800</v>
      </c>
    </row>
    <row r="29" spans="1:13" x14ac:dyDescent="0.2">
      <c r="A29" s="2"/>
      <c r="B29" s="2"/>
      <c r="C29" s="2"/>
      <c r="D29" s="2"/>
      <c r="E29" s="2"/>
      <c r="F29" s="2"/>
      <c r="G29" s="2" t="s">
        <v>28</v>
      </c>
      <c r="H29" s="2"/>
      <c r="I29" s="2"/>
      <c r="J29" s="7">
        <v>15000</v>
      </c>
      <c r="K29" s="9"/>
    </row>
    <row r="30" spans="1:13" x14ac:dyDescent="0.2">
      <c r="A30" s="2"/>
      <c r="B30" s="2"/>
      <c r="C30" s="2"/>
      <c r="D30" s="2"/>
      <c r="E30" s="2"/>
      <c r="F30" s="2"/>
      <c r="G30" s="2" t="s">
        <v>29</v>
      </c>
      <c r="H30" s="2"/>
      <c r="I30" s="2"/>
      <c r="J30" s="7"/>
      <c r="K30" s="9">
        <v>5000</v>
      </c>
    </row>
    <row r="31" spans="1:13" x14ac:dyDescent="0.2">
      <c r="A31" s="2"/>
      <c r="B31" s="2"/>
      <c r="C31" s="2"/>
      <c r="D31" s="2"/>
      <c r="E31" s="2"/>
      <c r="F31" s="2"/>
      <c r="G31" s="2" t="s">
        <v>30</v>
      </c>
      <c r="H31" s="2"/>
      <c r="I31" s="2"/>
      <c r="J31" s="7"/>
      <c r="K31" s="9">
        <v>4500</v>
      </c>
    </row>
    <row r="32" spans="1:13" x14ac:dyDescent="0.2">
      <c r="A32" s="2"/>
      <c r="B32" s="2"/>
      <c r="C32" s="2"/>
      <c r="D32" s="2" t="s">
        <v>31</v>
      </c>
      <c r="E32" s="2"/>
      <c r="F32" s="2"/>
      <c r="G32" s="2" t="s">
        <v>32</v>
      </c>
      <c r="H32" s="2"/>
      <c r="I32" s="2"/>
      <c r="J32" s="7">
        <v>1500</v>
      </c>
      <c r="K32" s="9">
        <v>0</v>
      </c>
    </row>
    <row r="33" spans="1:11" x14ac:dyDescent="0.2">
      <c r="A33" s="2"/>
      <c r="B33" s="2"/>
      <c r="C33" s="2"/>
      <c r="D33" s="2"/>
      <c r="E33" s="2"/>
      <c r="F33" s="2"/>
      <c r="G33" s="2" t="s">
        <v>33</v>
      </c>
      <c r="H33" s="2"/>
      <c r="I33" s="2"/>
      <c r="J33" s="7">
        <v>500</v>
      </c>
      <c r="K33" s="9">
        <v>0</v>
      </c>
    </row>
    <row r="34" spans="1:11" ht="16" thickBot="1" x14ac:dyDescent="0.25">
      <c r="A34" s="2"/>
      <c r="B34" s="2"/>
      <c r="C34" s="2"/>
      <c r="D34" s="2"/>
      <c r="E34" s="2"/>
      <c r="F34" s="2"/>
      <c r="G34" s="2" t="s">
        <v>34</v>
      </c>
      <c r="H34" s="2"/>
      <c r="I34" s="2"/>
      <c r="J34" s="18">
        <v>1500</v>
      </c>
      <c r="K34" s="26">
        <v>4400</v>
      </c>
    </row>
    <row r="35" spans="1:11" x14ac:dyDescent="0.2">
      <c r="A35" s="2"/>
      <c r="B35" s="2"/>
      <c r="C35" s="2"/>
      <c r="D35" s="2"/>
      <c r="E35" s="2"/>
      <c r="F35" s="2" t="s">
        <v>35</v>
      </c>
      <c r="G35" s="2"/>
      <c r="H35" s="2"/>
      <c r="I35" s="2"/>
      <c r="J35" s="7">
        <f>ROUND(SUM(J26:J34),5)</f>
        <v>22100</v>
      </c>
      <c r="K35" s="16">
        <f>ROUND(SUM(K26:K34),5)</f>
        <v>18900</v>
      </c>
    </row>
    <row r="36" spans="1:11" x14ac:dyDescent="0.2">
      <c r="A36" s="2"/>
      <c r="B36" s="2"/>
      <c r="C36" s="2"/>
      <c r="D36" s="2"/>
      <c r="E36" s="2"/>
      <c r="F36" s="2" t="s">
        <v>36</v>
      </c>
      <c r="G36" s="2"/>
      <c r="H36" s="2"/>
      <c r="I36" s="2"/>
      <c r="J36" s="7">
        <v>1500</v>
      </c>
      <c r="K36" s="9">
        <v>1500</v>
      </c>
    </row>
    <row r="37" spans="1:11" x14ac:dyDescent="0.2">
      <c r="A37" s="2"/>
      <c r="B37" s="2"/>
      <c r="C37" s="2"/>
      <c r="D37" s="2"/>
      <c r="E37" s="2"/>
      <c r="F37" s="2" t="s">
        <v>37</v>
      </c>
      <c r="G37" s="2"/>
      <c r="H37" s="2"/>
      <c r="I37" s="2"/>
      <c r="J37" s="7"/>
      <c r="K37" s="9"/>
    </row>
    <row r="38" spans="1:11" x14ac:dyDescent="0.2">
      <c r="A38" s="2"/>
      <c r="B38" s="2"/>
      <c r="C38" s="2"/>
      <c r="D38" s="2"/>
      <c r="E38" s="2"/>
      <c r="F38" s="2"/>
      <c r="G38" s="2" t="s">
        <v>38</v>
      </c>
      <c r="H38" s="2"/>
      <c r="I38" s="2"/>
      <c r="J38" s="7">
        <v>3000</v>
      </c>
      <c r="K38" s="9">
        <v>3300</v>
      </c>
    </row>
    <row r="39" spans="1:11" x14ac:dyDescent="0.2">
      <c r="A39" s="2"/>
      <c r="B39" s="2"/>
      <c r="C39" s="2"/>
      <c r="D39" s="2"/>
      <c r="E39" s="2"/>
      <c r="F39" s="2"/>
      <c r="G39" s="2" t="s">
        <v>39</v>
      </c>
      <c r="H39" s="2"/>
      <c r="I39" s="2"/>
      <c r="J39" s="7">
        <v>2250</v>
      </c>
      <c r="K39" s="9">
        <v>2250</v>
      </c>
    </row>
    <row r="40" spans="1:11" x14ac:dyDescent="0.2">
      <c r="A40" s="2"/>
      <c r="B40" s="2"/>
      <c r="C40" s="2"/>
      <c r="D40" s="2"/>
      <c r="E40" s="2"/>
      <c r="F40" s="2"/>
      <c r="G40" s="2" t="s">
        <v>40</v>
      </c>
      <c r="H40" s="2"/>
      <c r="I40" s="2"/>
      <c r="J40" s="7">
        <v>20000</v>
      </c>
      <c r="K40" s="9">
        <v>25000</v>
      </c>
    </row>
    <row r="41" spans="1:11" ht="16" thickBot="1" x14ac:dyDescent="0.25">
      <c r="A41" s="2"/>
      <c r="B41" s="2"/>
      <c r="C41" s="2"/>
      <c r="D41" s="2"/>
      <c r="E41" s="2"/>
      <c r="F41" s="2"/>
      <c r="G41" s="2" t="s">
        <v>41</v>
      </c>
      <c r="H41" s="2"/>
      <c r="I41" s="2"/>
      <c r="J41" s="18">
        <v>20000</v>
      </c>
      <c r="K41" s="26">
        <v>25000</v>
      </c>
    </row>
    <row r="42" spans="1:11" x14ac:dyDescent="0.2">
      <c r="A42" s="2"/>
      <c r="B42" s="2"/>
      <c r="C42" s="2"/>
      <c r="D42" s="2"/>
      <c r="E42" s="2"/>
      <c r="F42" s="2" t="s">
        <v>42</v>
      </c>
      <c r="G42" s="2"/>
      <c r="H42" s="2"/>
      <c r="I42" s="2"/>
      <c r="J42" s="7">
        <f>ROUND(SUM(J37:J41),5)</f>
        <v>45250</v>
      </c>
      <c r="K42" s="16">
        <f>ROUND(SUM(K37:K41),5)</f>
        <v>55550</v>
      </c>
    </row>
    <row r="43" spans="1:11" x14ac:dyDescent="0.2">
      <c r="A43" s="2"/>
      <c r="B43" s="2"/>
      <c r="C43" s="2"/>
      <c r="D43" s="2"/>
      <c r="E43" s="2"/>
      <c r="F43" s="2" t="s">
        <v>43</v>
      </c>
      <c r="G43" s="2"/>
      <c r="H43" s="2"/>
      <c r="I43" s="2"/>
      <c r="J43" s="7">
        <v>4200</v>
      </c>
      <c r="K43" s="9">
        <v>3300</v>
      </c>
    </row>
    <row r="44" spans="1:11" x14ac:dyDescent="0.2">
      <c r="A44" s="2"/>
      <c r="B44" s="2"/>
      <c r="C44" s="2"/>
      <c r="D44" s="2"/>
      <c r="E44" s="2"/>
      <c r="F44" s="2" t="s">
        <v>44</v>
      </c>
      <c r="G44" s="2"/>
      <c r="H44" s="2"/>
      <c r="I44" s="2"/>
      <c r="J44" s="7">
        <v>10000</v>
      </c>
      <c r="K44" s="9">
        <v>2500</v>
      </c>
    </row>
    <row r="45" spans="1:11" x14ac:dyDescent="0.2">
      <c r="A45" s="2"/>
      <c r="B45" s="2"/>
      <c r="C45" s="2"/>
      <c r="D45" s="2"/>
      <c r="E45" s="2"/>
      <c r="F45" s="2" t="s">
        <v>45</v>
      </c>
      <c r="G45" s="2"/>
      <c r="H45" s="2"/>
      <c r="I45" s="2"/>
      <c r="J45" s="7"/>
      <c r="K45" s="9"/>
    </row>
    <row r="46" spans="1:11" x14ac:dyDescent="0.2">
      <c r="A46" s="2"/>
      <c r="B46" s="2"/>
      <c r="C46" s="2"/>
      <c r="D46" s="2"/>
      <c r="E46" s="2"/>
      <c r="F46" s="2"/>
      <c r="G46" s="2" t="s">
        <v>46</v>
      </c>
      <c r="H46" s="2"/>
      <c r="I46" s="2"/>
      <c r="J46" s="7"/>
      <c r="K46" s="9"/>
    </row>
    <row r="47" spans="1:11" x14ac:dyDescent="0.2">
      <c r="A47" s="2"/>
      <c r="B47" s="2"/>
      <c r="C47" s="2"/>
      <c r="D47" s="2"/>
      <c r="E47" s="2"/>
      <c r="F47" s="2"/>
      <c r="G47" s="2"/>
      <c r="H47" s="2" t="s">
        <v>47</v>
      </c>
      <c r="I47" s="2"/>
      <c r="J47" s="7"/>
      <c r="K47" s="9"/>
    </row>
    <row r="48" spans="1:11" x14ac:dyDescent="0.2">
      <c r="A48" s="2"/>
      <c r="B48" s="2"/>
      <c r="C48" s="2"/>
      <c r="D48" s="2"/>
      <c r="E48" s="2"/>
      <c r="F48" s="2"/>
      <c r="G48" s="2"/>
      <c r="H48" s="2"/>
      <c r="I48" s="2" t="s">
        <v>48</v>
      </c>
      <c r="J48" s="7">
        <v>126000</v>
      </c>
      <c r="K48" s="9">
        <f>128003.2*1.015</f>
        <v>129923.24799999998</v>
      </c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 t="s">
        <v>49</v>
      </c>
      <c r="J49" s="7">
        <v>11340</v>
      </c>
      <c r="K49" s="9">
        <f>K48*9.5%</f>
        <v>12342.708559999997</v>
      </c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 t="s">
        <v>50</v>
      </c>
      <c r="J50" s="7">
        <v>4032</v>
      </c>
      <c r="K50" s="9">
        <v>4032</v>
      </c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 t="s">
        <v>51</v>
      </c>
      <c r="J51" s="7">
        <v>0</v>
      </c>
      <c r="K51" s="9">
        <v>0</v>
      </c>
    </row>
    <row r="52" spans="1:11" ht="16" thickBot="1" x14ac:dyDescent="0.25">
      <c r="A52" s="2"/>
      <c r="B52" s="2"/>
      <c r="C52" s="2"/>
      <c r="D52" s="2"/>
      <c r="E52" s="2"/>
      <c r="F52" s="2"/>
      <c r="G52" s="2"/>
      <c r="H52" s="2"/>
      <c r="I52" s="2" t="s">
        <v>52</v>
      </c>
      <c r="J52" s="18">
        <v>360</v>
      </c>
      <c r="K52" s="26">
        <v>360</v>
      </c>
    </row>
    <row r="53" spans="1:11" x14ac:dyDescent="0.2">
      <c r="A53" s="2"/>
      <c r="B53" s="2"/>
      <c r="C53" s="2"/>
      <c r="D53" s="2"/>
      <c r="E53" s="2"/>
      <c r="F53" s="2"/>
      <c r="G53" s="2"/>
      <c r="H53" s="2" t="s">
        <v>53</v>
      </c>
      <c r="I53" s="2"/>
      <c r="J53" s="7">
        <f>ROUND(SUM(J47:J52),5)</f>
        <v>141732</v>
      </c>
      <c r="K53" s="16">
        <f>ROUND(SUM(K47:K52),5)</f>
        <v>146657.95655999999</v>
      </c>
    </row>
    <row r="54" spans="1:11" x14ac:dyDescent="0.2">
      <c r="A54" s="2"/>
      <c r="B54" s="2"/>
      <c r="C54" s="2"/>
      <c r="D54" s="2"/>
      <c r="E54" s="2"/>
      <c r="F54" s="2"/>
      <c r="G54" s="2"/>
      <c r="H54" s="2" t="s">
        <v>54</v>
      </c>
      <c r="I54" s="2"/>
      <c r="J54" s="7">
        <v>284133</v>
      </c>
      <c r="K54" s="8">
        <f>(97018.56+104504.56+87017.26)*1.015</f>
        <v>292868.48569999996</v>
      </c>
    </row>
    <row r="55" spans="1:11" x14ac:dyDescent="0.2">
      <c r="A55" s="2"/>
      <c r="B55" s="2"/>
      <c r="C55" s="2"/>
      <c r="D55" s="2"/>
      <c r="E55" s="2"/>
      <c r="F55" s="2"/>
      <c r="G55" s="2"/>
      <c r="H55" s="2" t="s">
        <v>55</v>
      </c>
      <c r="I55" s="2"/>
      <c r="J55" s="7">
        <v>44910</v>
      </c>
      <c r="K55" s="9">
        <v>41000</v>
      </c>
    </row>
    <row r="56" spans="1:11" x14ac:dyDescent="0.2">
      <c r="A56" s="2"/>
      <c r="B56" s="2"/>
      <c r="C56" s="2"/>
      <c r="D56" s="2"/>
      <c r="E56" s="2"/>
      <c r="F56" s="2"/>
      <c r="G56" s="2"/>
      <c r="H56" s="2" t="s">
        <v>56</v>
      </c>
      <c r="I56" s="2"/>
      <c r="J56" s="7">
        <v>33807</v>
      </c>
      <c r="K56" s="9">
        <v>40000</v>
      </c>
    </row>
    <row r="57" spans="1:11" x14ac:dyDescent="0.2">
      <c r="A57" s="2"/>
      <c r="B57" s="2"/>
      <c r="C57" s="2"/>
      <c r="D57" s="2"/>
      <c r="E57" s="2"/>
      <c r="F57" s="2"/>
      <c r="G57" s="2"/>
      <c r="H57" s="2" t="s">
        <v>57</v>
      </c>
      <c r="I57" s="2"/>
      <c r="J57" s="7">
        <v>15120</v>
      </c>
      <c r="K57" s="9">
        <v>24000</v>
      </c>
    </row>
    <row r="58" spans="1:11" x14ac:dyDescent="0.2">
      <c r="A58" s="2"/>
      <c r="B58" s="2"/>
      <c r="C58" s="2"/>
      <c r="D58" s="2"/>
      <c r="E58" s="2"/>
      <c r="F58" s="2"/>
      <c r="G58" s="2"/>
      <c r="H58" s="2" t="s">
        <v>58</v>
      </c>
      <c r="I58" s="2"/>
      <c r="J58" s="7">
        <v>67875</v>
      </c>
      <c r="K58" s="9">
        <v>58250</v>
      </c>
    </row>
    <row r="59" spans="1:11" ht="16" thickBot="1" x14ac:dyDescent="0.25">
      <c r="A59" s="2"/>
      <c r="B59" s="2"/>
      <c r="C59" s="2"/>
      <c r="D59" s="2"/>
      <c r="E59" s="2"/>
      <c r="F59" s="2"/>
      <c r="G59" s="2"/>
      <c r="H59" s="2" t="s">
        <v>59</v>
      </c>
      <c r="I59" s="2"/>
      <c r="J59" s="18"/>
      <c r="K59" s="26">
        <v>32000</v>
      </c>
    </row>
    <row r="60" spans="1:11" x14ac:dyDescent="0.2">
      <c r="A60" s="2"/>
      <c r="B60" s="2"/>
      <c r="C60" s="2"/>
      <c r="D60" s="2"/>
      <c r="E60" s="2"/>
      <c r="F60" s="2"/>
      <c r="G60" s="2" t="s">
        <v>60</v>
      </c>
      <c r="H60" s="2"/>
      <c r="I60" s="2"/>
      <c r="J60" s="7">
        <f>ROUND(J46+SUM(J53:J58),5)</f>
        <v>587577</v>
      </c>
      <c r="K60" s="16">
        <f>ROUND(SUM(K53:K59),5)</f>
        <v>634776.44226000004</v>
      </c>
    </row>
    <row r="61" spans="1:11" x14ac:dyDescent="0.2">
      <c r="A61" s="2"/>
      <c r="B61" s="2"/>
      <c r="C61" s="2"/>
      <c r="D61" s="2"/>
      <c r="E61" s="2"/>
      <c r="F61" s="2"/>
      <c r="G61" s="2" t="s">
        <v>61</v>
      </c>
      <c r="H61" s="2"/>
      <c r="I61" s="2"/>
      <c r="J61" s="7"/>
      <c r="K61" s="9"/>
    </row>
    <row r="62" spans="1:11" x14ac:dyDescent="0.2">
      <c r="A62" s="2"/>
      <c r="B62" s="2"/>
      <c r="C62" s="2"/>
      <c r="D62" s="2"/>
      <c r="E62" s="2"/>
      <c r="F62" s="2"/>
      <c r="G62" s="2"/>
      <c r="H62" s="2" t="s">
        <v>62</v>
      </c>
      <c r="I62" s="2"/>
      <c r="J62" s="7">
        <v>44409</v>
      </c>
      <c r="K62" s="9">
        <v>30000</v>
      </c>
    </row>
    <row r="63" spans="1:11" x14ac:dyDescent="0.2">
      <c r="A63" s="2"/>
      <c r="B63" s="2"/>
      <c r="C63" s="2"/>
      <c r="D63" s="2"/>
      <c r="E63" s="2"/>
      <c r="F63" s="2"/>
      <c r="G63" s="2"/>
      <c r="H63" s="2" t="s">
        <v>63</v>
      </c>
      <c r="I63" s="2"/>
      <c r="J63" s="7">
        <v>0</v>
      </c>
      <c r="K63" s="9"/>
    </row>
    <row r="64" spans="1:11" x14ac:dyDescent="0.2">
      <c r="A64" s="2"/>
      <c r="B64" s="2"/>
      <c r="C64" s="2"/>
      <c r="D64" s="2"/>
      <c r="E64" s="2"/>
      <c r="F64" s="2"/>
      <c r="G64" s="2"/>
      <c r="H64" s="2" t="s">
        <v>64</v>
      </c>
      <c r="I64" s="2"/>
      <c r="J64" s="7">
        <v>80571</v>
      </c>
      <c r="K64" s="9">
        <v>96938.1</v>
      </c>
    </row>
    <row r="65" spans="1:12" x14ac:dyDescent="0.2">
      <c r="A65" s="2"/>
      <c r="B65" s="2"/>
      <c r="C65" s="2"/>
      <c r="D65" s="2"/>
      <c r="E65" s="2"/>
      <c r="F65" s="2"/>
      <c r="G65" s="2"/>
      <c r="H65" s="2" t="s">
        <v>65</v>
      </c>
      <c r="I65" s="2"/>
      <c r="J65" s="7">
        <v>31680.720000000001</v>
      </c>
      <c r="K65" s="9">
        <f>(K54+K55+K58)*9.5%</f>
        <v>37251.256141499995</v>
      </c>
    </row>
    <row r="66" spans="1:12" x14ac:dyDescent="0.2">
      <c r="A66" s="2"/>
      <c r="B66" s="2"/>
      <c r="C66" s="2"/>
      <c r="D66" s="2"/>
      <c r="E66" s="2"/>
      <c r="F66" s="2"/>
      <c r="G66" s="2"/>
      <c r="H66" s="2" t="s">
        <v>66</v>
      </c>
      <c r="I66" s="2"/>
      <c r="J66" s="7">
        <v>11264.28</v>
      </c>
      <c r="K66" s="9">
        <v>15000</v>
      </c>
    </row>
    <row r="67" spans="1:12" x14ac:dyDescent="0.2">
      <c r="A67" s="2"/>
      <c r="B67" s="2"/>
      <c r="C67" s="2"/>
      <c r="D67" s="2"/>
      <c r="E67" s="2"/>
      <c r="F67" s="2"/>
      <c r="G67" s="2"/>
      <c r="H67" s="2" t="s">
        <v>67</v>
      </c>
      <c r="I67" s="2"/>
      <c r="J67" s="7">
        <v>8000</v>
      </c>
      <c r="K67" s="9">
        <v>4000</v>
      </c>
    </row>
    <row r="68" spans="1:12" x14ac:dyDescent="0.2">
      <c r="A68" s="2"/>
      <c r="B68" s="2"/>
      <c r="C68" s="2"/>
      <c r="D68" s="2"/>
      <c r="E68" s="2"/>
      <c r="F68" s="2"/>
      <c r="G68" s="2"/>
      <c r="H68" s="2" t="s">
        <v>68</v>
      </c>
      <c r="I68" s="2"/>
      <c r="J68" s="7"/>
      <c r="K68" s="9">
        <v>4100</v>
      </c>
    </row>
    <row r="69" spans="1:12" x14ac:dyDescent="0.2">
      <c r="A69" s="2"/>
      <c r="B69" s="2"/>
      <c r="C69" s="2"/>
      <c r="D69" s="2"/>
      <c r="E69" s="2"/>
      <c r="F69" s="2"/>
      <c r="G69" s="2"/>
      <c r="H69" s="2" t="s">
        <v>69</v>
      </c>
      <c r="I69" s="2"/>
      <c r="J69" s="7">
        <v>0</v>
      </c>
      <c r="K69" s="9"/>
    </row>
    <row r="70" spans="1:12" ht="16" thickBot="1" x14ac:dyDescent="0.25">
      <c r="A70" s="2"/>
      <c r="B70" s="2"/>
      <c r="C70" s="2"/>
      <c r="D70" s="2"/>
      <c r="E70" s="2"/>
      <c r="F70" s="2"/>
      <c r="G70" s="2"/>
      <c r="H70" s="2" t="s">
        <v>70</v>
      </c>
      <c r="I70" s="2"/>
      <c r="J70" s="18">
        <v>150</v>
      </c>
      <c r="K70" s="26">
        <v>500</v>
      </c>
    </row>
    <row r="71" spans="1:12" x14ac:dyDescent="0.2">
      <c r="A71" s="2"/>
      <c r="B71" s="2"/>
      <c r="C71" s="2"/>
      <c r="D71" s="2"/>
      <c r="E71" s="2"/>
      <c r="F71" s="2"/>
      <c r="G71" s="2" t="s">
        <v>71</v>
      </c>
      <c r="H71" s="2"/>
      <c r="I71" s="2"/>
      <c r="J71" s="7">
        <f>ROUND(SUM(J61:J70),5)</f>
        <v>176075</v>
      </c>
      <c r="K71" s="16">
        <f>ROUND(SUM(K61:K70),5)</f>
        <v>187789.35613999999</v>
      </c>
    </row>
    <row r="72" spans="1:12" x14ac:dyDescent="0.2">
      <c r="A72" s="2"/>
      <c r="B72" s="2"/>
      <c r="C72" s="2"/>
      <c r="D72" s="2"/>
      <c r="E72" s="2"/>
      <c r="F72" s="2"/>
      <c r="G72" s="2" t="s">
        <v>72</v>
      </c>
      <c r="H72" s="2"/>
      <c r="I72" s="2"/>
      <c r="J72" s="7"/>
      <c r="K72" s="9"/>
    </row>
    <row r="73" spans="1:12" x14ac:dyDescent="0.2">
      <c r="A73" s="2"/>
      <c r="B73" s="2"/>
      <c r="C73" s="2"/>
      <c r="D73" s="2"/>
      <c r="E73" s="2"/>
      <c r="F73" s="2"/>
      <c r="G73" s="2"/>
      <c r="H73" s="2" t="s">
        <v>73</v>
      </c>
      <c r="I73" s="2"/>
      <c r="J73" s="7">
        <v>5817.96</v>
      </c>
      <c r="K73" s="9">
        <f>(K55+K56)*8%</f>
        <v>6480</v>
      </c>
    </row>
    <row r="74" spans="1:12" x14ac:dyDescent="0.2">
      <c r="A74" s="2"/>
      <c r="B74" s="2"/>
      <c r="C74" s="2"/>
      <c r="D74" s="2"/>
      <c r="E74" s="2"/>
      <c r="F74" s="2"/>
      <c r="G74" s="2"/>
      <c r="H74" s="2" t="s">
        <v>74</v>
      </c>
      <c r="I74" s="2"/>
      <c r="J74" s="7">
        <v>9456</v>
      </c>
      <c r="K74" s="9">
        <f>(K60-K49)*1.45%</f>
        <v>9025.2891386500014</v>
      </c>
    </row>
    <row r="75" spans="1:12" ht="16" thickBot="1" x14ac:dyDescent="0.25">
      <c r="A75" s="2"/>
      <c r="B75" s="2"/>
      <c r="C75" s="2"/>
      <c r="D75" s="2"/>
      <c r="E75" s="2"/>
      <c r="F75" s="2"/>
      <c r="G75" s="2"/>
      <c r="H75" s="2" t="s">
        <v>75</v>
      </c>
      <c r="I75" s="2"/>
      <c r="J75" s="7">
        <v>1944</v>
      </c>
      <c r="K75" s="26">
        <f>K60*0.33%</f>
        <v>2094.7622594580002</v>
      </c>
    </row>
    <row r="76" spans="1:12" ht="16" thickBot="1" x14ac:dyDescent="0.25">
      <c r="A76" s="2"/>
      <c r="B76" s="2"/>
      <c r="C76" s="2"/>
      <c r="D76" s="2"/>
      <c r="E76" s="2"/>
      <c r="F76" s="2"/>
      <c r="G76" s="2" t="s">
        <v>76</v>
      </c>
      <c r="H76" s="2"/>
      <c r="I76" s="2"/>
      <c r="J76" s="14">
        <f>ROUND(SUM(J72:J75),5)</f>
        <v>17217.96</v>
      </c>
      <c r="K76" s="27">
        <f>SUM(K73:K75)</f>
        <v>17600.051398108</v>
      </c>
    </row>
    <row r="77" spans="1:12" x14ac:dyDescent="0.2">
      <c r="A77" s="2"/>
      <c r="B77" s="2"/>
      <c r="C77" s="2"/>
      <c r="D77" s="2"/>
      <c r="E77" s="2"/>
      <c r="F77" s="2" t="s">
        <v>77</v>
      </c>
      <c r="G77" s="2"/>
      <c r="H77" s="2"/>
      <c r="I77" s="2"/>
      <c r="J77" s="7">
        <f>ROUND(J45+J60+J71+J76,5)</f>
        <v>780869.96</v>
      </c>
      <c r="K77" s="16">
        <f>ROUND(K45+K60+K71+K76,5)</f>
        <v>840165.84979999997</v>
      </c>
      <c r="L77" s="20"/>
    </row>
    <row r="78" spans="1:12" x14ac:dyDescent="0.2">
      <c r="A78" s="2"/>
      <c r="B78" s="2"/>
      <c r="C78" s="2"/>
      <c r="D78" s="2"/>
      <c r="E78" s="2"/>
      <c r="F78" s="2" t="s">
        <v>78</v>
      </c>
      <c r="G78" s="2"/>
      <c r="H78" s="2"/>
      <c r="I78" s="2"/>
      <c r="J78" s="7">
        <v>500</v>
      </c>
      <c r="K78" s="9">
        <v>250</v>
      </c>
    </row>
    <row r="79" spans="1:12" x14ac:dyDescent="0.2">
      <c r="A79" s="2"/>
      <c r="B79" s="2"/>
      <c r="C79" s="2"/>
      <c r="D79" s="2"/>
      <c r="E79" s="2"/>
      <c r="F79" s="2" t="s">
        <v>79</v>
      </c>
      <c r="G79" s="2"/>
      <c r="H79" s="2"/>
      <c r="I79" s="2"/>
      <c r="J79" s="7">
        <v>600</v>
      </c>
      <c r="K79" s="9">
        <v>600</v>
      </c>
    </row>
    <row r="80" spans="1:12" x14ac:dyDescent="0.2">
      <c r="A80" s="2"/>
      <c r="B80" s="2"/>
      <c r="C80" s="2"/>
      <c r="D80" s="2"/>
      <c r="E80" s="2"/>
      <c r="F80" s="2" t="s">
        <v>80</v>
      </c>
      <c r="G80" s="2"/>
      <c r="H80" s="2"/>
      <c r="I80" s="2"/>
      <c r="J80" s="7"/>
      <c r="K80" s="9"/>
    </row>
    <row r="81" spans="1:12" x14ac:dyDescent="0.2">
      <c r="A81" s="2"/>
      <c r="B81" s="2"/>
      <c r="C81" s="2"/>
      <c r="D81" s="2"/>
      <c r="E81" s="2"/>
      <c r="F81" s="2"/>
      <c r="G81" s="2" t="s">
        <v>81</v>
      </c>
      <c r="H81" s="2"/>
      <c r="I81" s="2"/>
      <c r="J81" s="7">
        <v>18500</v>
      </c>
      <c r="K81" s="9">
        <v>0</v>
      </c>
    </row>
    <row r="82" spans="1:12" x14ac:dyDescent="0.2">
      <c r="A82" s="2"/>
      <c r="B82" s="2"/>
      <c r="C82" s="2"/>
      <c r="D82" s="2"/>
      <c r="E82" s="2"/>
      <c r="F82" s="2"/>
      <c r="G82" s="2" t="s">
        <v>82</v>
      </c>
      <c r="H82" s="2"/>
      <c r="I82" s="2"/>
      <c r="J82" s="7">
        <v>2500</v>
      </c>
      <c r="K82" s="9">
        <v>5000</v>
      </c>
    </row>
    <row r="83" spans="1:12" ht="16" thickBot="1" x14ac:dyDescent="0.25">
      <c r="A83" s="2"/>
      <c r="B83" s="2"/>
      <c r="C83" s="2"/>
      <c r="D83" s="2"/>
      <c r="E83" s="2"/>
      <c r="F83" s="2"/>
      <c r="G83" s="2" t="s">
        <v>83</v>
      </c>
      <c r="H83" s="2"/>
      <c r="I83" s="2"/>
      <c r="J83" s="18">
        <v>5000</v>
      </c>
      <c r="K83" s="26">
        <v>2000</v>
      </c>
    </row>
    <row r="84" spans="1:12" x14ac:dyDescent="0.2">
      <c r="A84" s="2"/>
      <c r="B84" s="2"/>
      <c r="C84" s="2"/>
      <c r="D84" s="2"/>
      <c r="E84" s="2"/>
      <c r="F84" s="2" t="s">
        <v>84</v>
      </c>
      <c r="G84" s="2"/>
      <c r="H84" s="2"/>
      <c r="I84" s="2"/>
      <c r="J84" s="7">
        <f>ROUND(SUM(J80:J83),5)</f>
        <v>26000</v>
      </c>
      <c r="K84" s="16">
        <f>ROUND(SUM(K80:K83),5)</f>
        <v>7000</v>
      </c>
    </row>
    <row r="85" spans="1:12" x14ac:dyDescent="0.2">
      <c r="A85" s="2"/>
      <c r="B85" s="2"/>
      <c r="C85" s="2"/>
      <c r="D85" s="2"/>
      <c r="E85" s="2"/>
      <c r="F85" s="2" t="s">
        <v>85</v>
      </c>
      <c r="G85" s="2"/>
      <c r="H85" s="2"/>
      <c r="I85" s="2"/>
      <c r="J85" s="7"/>
      <c r="K85" s="9"/>
    </row>
    <row r="86" spans="1:12" x14ac:dyDescent="0.2">
      <c r="A86" s="2"/>
      <c r="B86" s="2"/>
      <c r="C86" s="2"/>
      <c r="D86" s="2"/>
      <c r="E86" s="2"/>
      <c r="F86" s="2"/>
      <c r="G86" s="2" t="s">
        <v>86</v>
      </c>
      <c r="H86" s="2"/>
      <c r="I86" s="2"/>
      <c r="J86" s="7"/>
      <c r="K86" s="9"/>
    </row>
    <row r="87" spans="1:12" x14ac:dyDescent="0.2">
      <c r="A87" s="2"/>
      <c r="B87" s="2"/>
      <c r="C87" s="2"/>
      <c r="D87" s="2"/>
      <c r="E87" s="2"/>
      <c r="F87" s="2"/>
      <c r="G87" s="2"/>
      <c r="H87" s="2" t="s">
        <v>87</v>
      </c>
      <c r="I87" s="2"/>
      <c r="J87" s="7">
        <v>12000</v>
      </c>
      <c r="K87" s="9">
        <v>12000</v>
      </c>
      <c r="L87" s="21"/>
    </row>
    <row r="88" spans="1:12" x14ac:dyDescent="0.2">
      <c r="A88" s="2"/>
      <c r="B88" s="2"/>
      <c r="C88" s="2"/>
      <c r="D88" s="2"/>
      <c r="E88" s="2"/>
      <c r="F88" s="2"/>
      <c r="G88" s="2"/>
      <c r="H88" s="2" t="s">
        <v>88</v>
      </c>
      <c r="I88" s="2"/>
      <c r="J88" s="7">
        <v>1200</v>
      </c>
      <c r="K88" s="9">
        <v>1500</v>
      </c>
    </row>
    <row r="89" spans="1:12" x14ac:dyDescent="0.2">
      <c r="A89" s="2"/>
      <c r="B89" s="2"/>
      <c r="C89" s="2"/>
      <c r="D89" s="2"/>
      <c r="E89" s="2"/>
      <c r="F89" s="2"/>
      <c r="G89" s="2"/>
      <c r="H89" s="2" t="s">
        <v>89</v>
      </c>
      <c r="I89" s="2"/>
      <c r="J89" s="7">
        <v>1200</v>
      </c>
      <c r="K89" s="9">
        <v>1500</v>
      </c>
    </row>
    <row r="90" spans="1:12" ht="16" thickBot="1" x14ac:dyDescent="0.25">
      <c r="A90" s="2"/>
      <c r="B90" s="2"/>
      <c r="C90" s="2"/>
      <c r="D90" s="2"/>
      <c r="E90" s="2"/>
      <c r="F90" s="2"/>
      <c r="G90" s="2"/>
      <c r="H90" s="2" t="s">
        <v>90</v>
      </c>
      <c r="I90" s="2"/>
      <c r="J90" s="18">
        <v>1500</v>
      </c>
      <c r="K90" s="26">
        <v>1500</v>
      </c>
    </row>
    <row r="91" spans="1:12" x14ac:dyDescent="0.2">
      <c r="A91" s="2"/>
      <c r="B91" s="2"/>
      <c r="C91" s="2"/>
      <c r="D91" s="2"/>
      <c r="E91" s="2"/>
      <c r="F91" s="2"/>
      <c r="G91" s="2" t="s">
        <v>91</v>
      </c>
      <c r="H91" s="2"/>
      <c r="I91" s="2"/>
      <c r="J91" s="7">
        <f>ROUND(SUM(J86:J90),5)</f>
        <v>15900</v>
      </c>
      <c r="K91" s="16">
        <f>ROUND(SUM(K87:K90),5)</f>
        <v>16500</v>
      </c>
    </row>
    <row r="92" spans="1:12" x14ac:dyDescent="0.2">
      <c r="A92" s="2"/>
      <c r="B92" s="2"/>
      <c r="C92" s="2"/>
      <c r="D92" s="2"/>
      <c r="E92" s="2"/>
      <c r="F92" s="2"/>
      <c r="G92" s="2" t="s">
        <v>92</v>
      </c>
      <c r="H92" s="2"/>
      <c r="I92" s="2"/>
      <c r="J92" s="7"/>
      <c r="K92" s="9"/>
    </row>
    <row r="93" spans="1:12" x14ac:dyDescent="0.2">
      <c r="A93" s="2"/>
      <c r="B93" s="2"/>
      <c r="C93" s="2"/>
      <c r="D93" s="2"/>
      <c r="E93" s="2"/>
      <c r="F93" s="2"/>
      <c r="G93" s="2"/>
      <c r="H93" s="2" t="s">
        <v>93</v>
      </c>
      <c r="I93" s="2"/>
      <c r="J93" s="7">
        <v>720</v>
      </c>
      <c r="K93" s="9">
        <v>1200</v>
      </c>
    </row>
    <row r="94" spans="1:12" x14ac:dyDescent="0.2">
      <c r="A94" s="2"/>
      <c r="B94" s="2"/>
      <c r="C94" s="2"/>
      <c r="D94" s="2"/>
      <c r="E94" s="2"/>
      <c r="F94" s="2"/>
      <c r="G94" s="2"/>
      <c r="H94" s="2" t="s">
        <v>94</v>
      </c>
      <c r="I94" s="2"/>
      <c r="J94" s="7">
        <v>2000</v>
      </c>
      <c r="K94" s="9">
        <v>1500</v>
      </c>
    </row>
    <row r="95" spans="1:12" x14ac:dyDescent="0.2">
      <c r="A95" s="2"/>
      <c r="B95" s="2"/>
      <c r="C95" s="2"/>
      <c r="D95" s="2"/>
      <c r="E95" s="2"/>
      <c r="F95" s="2"/>
      <c r="G95" s="2"/>
      <c r="H95" s="2" t="s">
        <v>95</v>
      </c>
      <c r="I95" s="2"/>
      <c r="J95" s="7">
        <v>5100</v>
      </c>
      <c r="K95" s="9">
        <v>4200</v>
      </c>
    </row>
    <row r="96" spans="1:12" x14ac:dyDescent="0.2">
      <c r="A96" s="2"/>
      <c r="B96" s="2"/>
      <c r="C96" s="2"/>
      <c r="D96" s="2"/>
      <c r="E96" s="2"/>
      <c r="F96" s="2"/>
      <c r="G96" s="2"/>
      <c r="H96" s="2" t="s">
        <v>96</v>
      </c>
      <c r="I96" s="2"/>
      <c r="J96" s="7">
        <v>900</v>
      </c>
      <c r="K96" s="9">
        <v>900</v>
      </c>
    </row>
    <row r="97" spans="1:11" ht="16" thickBot="1" x14ac:dyDescent="0.25">
      <c r="A97" s="2"/>
      <c r="B97" s="2"/>
      <c r="C97" s="2"/>
      <c r="D97" s="2"/>
      <c r="E97" s="2"/>
      <c r="F97" s="2"/>
      <c r="G97" s="2"/>
      <c r="H97" s="2" t="s">
        <v>97</v>
      </c>
      <c r="I97" s="2"/>
      <c r="J97" s="18">
        <v>900</v>
      </c>
      <c r="K97" s="26">
        <v>900</v>
      </c>
    </row>
    <row r="98" spans="1:11" x14ac:dyDescent="0.2">
      <c r="A98" s="2"/>
      <c r="B98" s="2"/>
      <c r="C98" s="2"/>
      <c r="D98" s="2"/>
      <c r="E98" s="2"/>
      <c r="F98" s="2"/>
      <c r="G98" s="2" t="s">
        <v>98</v>
      </c>
      <c r="H98" s="2"/>
      <c r="I98" s="2"/>
      <c r="J98" s="7">
        <f>ROUND(SUM(J92:J97),5)</f>
        <v>9620</v>
      </c>
      <c r="K98" s="16">
        <f>ROUND(SUM(K92:K97),5)</f>
        <v>8700</v>
      </c>
    </row>
    <row r="99" spans="1:11" x14ac:dyDescent="0.2">
      <c r="A99" s="2"/>
      <c r="B99" s="2"/>
      <c r="C99" s="2"/>
      <c r="D99" s="2"/>
      <c r="E99" s="2"/>
      <c r="F99" s="2"/>
      <c r="G99" s="2" t="s">
        <v>99</v>
      </c>
      <c r="H99" s="2"/>
      <c r="I99" s="2"/>
      <c r="J99" s="7"/>
      <c r="K99" s="9"/>
    </row>
    <row r="100" spans="1:11" x14ac:dyDescent="0.2">
      <c r="A100" s="2"/>
      <c r="B100" s="2"/>
      <c r="C100" s="2"/>
      <c r="D100" s="2"/>
      <c r="E100" s="2"/>
      <c r="F100" s="2"/>
      <c r="G100" s="2"/>
      <c r="H100" s="2" t="s">
        <v>100</v>
      </c>
      <c r="I100" s="2"/>
      <c r="J100" s="7">
        <v>1560</v>
      </c>
      <c r="K100" s="9">
        <v>1560</v>
      </c>
    </row>
    <row r="101" spans="1:11" x14ac:dyDescent="0.2">
      <c r="A101" s="2"/>
      <c r="B101" s="2"/>
      <c r="C101" s="2"/>
      <c r="D101" s="2"/>
      <c r="E101" s="2"/>
      <c r="F101" s="2"/>
      <c r="G101" s="2"/>
      <c r="H101" s="2" t="s">
        <v>101</v>
      </c>
      <c r="I101" s="2"/>
      <c r="J101" s="7"/>
      <c r="K101" s="9"/>
    </row>
    <row r="102" spans="1:11" x14ac:dyDescent="0.2">
      <c r="A102" s="2"/>
      <c r="B102" s="2"/>
      <c r="C102" s="2"/>
      <c r="D102" s="2"/>
      <c r="E102" s="2"/>
      <c r="F102" s="2"/>
      <c r="G102" s="2"/>
      <c r="H102" s="2"/>
      <c r="I102" s="2" t="s">
        <v>102</v>
      </c>
      <c r="J102" s="7">
        <v>12016</v>
      </c>
      <c r="K102" s="9">
        <v>14000</v>
      </c>
    </row>
    <row r="103" spans="1:11" x14ac:dyDescent="0.2">
      <c r="A103" s="2"/>
      <c r="B103" s="2"/>
      <c r="C103" s="2"/>
      <c r="D103" s="2"/>
      <c r="E103" s="2"/>
      <c r="F103" s="2"/>
      <c r="G103" s="2"/>
      <c r="H103" s="2"/>
      <c r="I103" s="2" t="s">
        <v>103</v>
      </c>
      <c r="J103" s="7">
        <v>2400</v>
      </c>
      <c r="K103" s="9">
        <v>3000</v>
      </c>
    </row>
    <row r="104" spans="1:11" ht="16" thickBot="1" x14ac:dyDescent="0.25">
      <c r="A104" s="2"/>
      <c r="B104" s="2"/>
      <c r="C104" s="2"/>
      <c r="D104" s="2"/>
      <c r="E104" s="2"/>
      <c r="F104" s="2"/>
      <c r="G104" s="2"/>
      <c r="H104" s="2"/>
      <c r="I104" s="2" t="s">
        <v>104</v>
      </c>
      <c r="J104" s="18">
        <v>2400</v>
      </c>
      <c r="K104" s="26">
        <v>3000</v>
      </c>
    </row>
    <row r="105" spans="1:11" x14ac:dyDescent="0.2">
      <c r="A105" s="2"/>
      <c r="B105" s="2"/>
      <c r="C105" s="2"/>
      <c r="D105" s="2"/>
      <c r="E105" s="2"/>
      <c r="F105" s="2"/>
      <c r="G105" s="2"/>
      <c r="H105" s="2" t="s">
        <v>105</v>
      </c>
      <c r="I105" s="2"/>
      <c r="J105" s="7">
        <f>ROUND(SUM(J101:J104),5)</f>
        <v>16816</v>
      </c>
      <c r="K105" s="16">
        <f>ROUND(SUM(K101:K104),5)</f>
        <v>20000</v>
      </c>
    </row>
    <row r="106" spans="1:11" ht="16" thickBot="1" x14ac:dyDescent="0.25">
      <c r="A106" s="2"/>
      <c r="B106" s="2"/>
      <c r="C106" s="2"/>
      <c r="D106" s="2"/>
      <c r="E106" s="2"/>
      <c r="F106" s="2"/>
      <c r="G106" s="2"/>
      <c r="H106" s="2" t="s">
        <v>106</v>
      </c>
      <c r="I106" s="2"/>
      <c r="J106" s="18">
        <v>1560</v>
      </c>
      <c r="K106" s="26">
        <v>1700</v>
      </c>
    </row>
    <row r="107" spans="1:11" x14ac:dyDescent="0.2">
      <c r="A107" s="2"/>
      <c r="B107" s="2"/>
      <c r="C107" s="2"/>
      <c r="D107" s="2"/>
      <c r="E107" s="2"/>
      <c r="F107" s="2"/>
      <c r="G107" s="2" t="s">
        <v>107</v>
      </c>
      <c r="H107" s="2"/>
      <c r="I107" s="2"/>
      <c r="J107" s="7">
        <f>ROUND(SUM(J99:J100)+SUM(J105:J106),5)</f>
        <v>19936</v>
      </c>
      <c r="K107" s="16">
        <f>ROUND(SUM(K99:K100)+SUM(K105:K106),5)</f>
        <v>23260</v>
      </c>
    </row>
    <row r="108" spans="1:11" ht="16" thickBot="1" x14ac:dyDescent="0.25">
      <c r="A108" s="2"/>
      <c r="B108" s="2"/>
      <c r="C108" s="2"/>
      <c r="D108" s="2"/>
      <c r="E108" s="2"/>
      <c r="F108" s="2"/>
      <c r="G108" s="2" t="s">
        <v>108</v>
      </c>
      <c r="H108" s="2"/>
      <c r="I108" s="2"/>
      <c r="J108" s="7">
        <v>1000</v>
      </c>
      <c r="K108" s="26">
        <v>1000</v>
      </c>
    </row>
    <row r="109" spans="1:11" ht="16" thickBot="1" x14ac:dyDescent="0.25">
      <c r="A109" s="2"/>
      <c r="B109" s="2"/>
      <c r="C109" s="2"/>
      <c r="D109" s="2"/>
      <c r="E109" s="2"/>
      <c r="F109" s="2" t="s">
        <v>109</v>
      </c>
      <c r="G109" s="2"/>
      <c r="H109" s="2"/>
      <c r="I109" s="2"/>
      <c r="J109" s="14">
        <f>ROUND(J85+J91+J98+SUM(J107:J108),5)</f>
        <v>46456</v>
      </c>
      <c r="K109" s="15">
        <f>ROUND(K85+K91+K98+SUM(K107:K108),5)</f>
        <v>49460</v>
      </c>
    </row>
    <row r="110" spans="1:11" x14ac:dyDescent="0.2">
      <c r="A110" s="2"/>
      <c r="B110" s="2"/>
      <c r="C110" s="2"/>
      <c r="D110" s="2"/>
      <c r="E110" s="2" t="s">
        <v>110</v>
      </c>
      <c r="F110" s="2"/>
      <c r="G110" s="2"/>
      <c r="H110" s="2"/>
      <c r="I110" s="2"/>
      <c r="J110" s="7">
        <f>ROUND(SUM(J20:J21)+J25+SUM(J35:J36)+SUM(J42:J44)+SUM(J77:J79)+J84+J109,5)</f>
        <v>957042.08</v>
      </c>
      <c r="K110" s="16">
        <f>ROUND(SUM(K20:K21)+K25+SUM(K35:K36)+SUM(K42:K44)+SUM(K77:K79)+K84+K109,5)</f>
        <v>997255.52480000001</v>
      </c>
    </row>
    <row r="111" spans="1:11" x14ac:dyDescent="0.2">
      <c r="A111" s="2"/>
      <c r="B111" s="2"/>
      <c r="C111" s="2"/>
      <c r="D111" s="2"/>
      <c r="E111" s="2" t="s">
        <v>111</v>
      </c>
      <c r="F111" s="2"/>
      <c r="G111" s="2"/>
      <c r="H111" s="2"/>
      <c r="I111" s="2"/>
      <c r="J111" s="7"/>
      <c r="K111" s="9"/>
    </row>
    <row r="112" spans="1:11" x14ac:dyDescent="0.2">
      <c r="A112" s="2"/>
      <c r="B112" s="2"/>
      <c r="C112" s="2"/>
      <c r="D112" s="2"/>
      <c r="E112" s="2"/>
      <c r="F112" s="2" t="s">
        <v>112</v>
      </c>
      <c r="G112" s="2"/>
      <c r="H112" s="2"/>
      <c r="I112" s="2"/>
      <c r="J112" s="7">
        <v>5000</v>
      </c>
      <c r="K112" s="9">
        <v>5000</v>
      </c>
    </row>
    <row r="113" spans="1:12" ht="16" thickBot="1" x14ac:dyDescent="0.25">
      <c r="A113" s="2"/>
      <c r="B113" s="2"/>
      <c r="C113" s="2"/>
      <c r="D113" s="2"/>
      <c r="E113" s="2"/>
      <c r="F113" s="2" t="s">
        <v>113</v>
      </c>
      <c r="G113" s="2"/>
      <c r="H113" s="2"/>
      <c r="I113" s="2"/>
      <c r="J113" s="18">
        <v>1000</v>
      </c>
      <c r="K113" s="26">
        <v>1000</v>
      </c>
    </row>
    <row r="114" spans="1:12" x14ac:dyDescent="0.2">
      <c r="A114" s="2"/>
      <c r="B114" s="2"/>
      <c r="C114" s="2"/>
      <c r="D114" s="2"/>
      <c r="E114" s="2" t="s">
        <v>114</v>
      </c>
      <c r="F114" s="2"/>
      <c r="G114" s="2"/>
      <c r="H114" s="2"/>
      <c r="I114" s="2"/>
      <c r="J114" s="7">
        <f>ROUND(SUM(J111:J113),5)</f>
        <v>6000</v>
      </c>
      <c r="K114" s="16">
        <f>ROUND(SUM(K111:K113),5)</f>
        <v>6000</v>
      </c>
    </row>
    <row r="115" spans="1:12" x14ac:dyDescent="0.2">
      <c r="A115" s="2"/>
      <c r="B115" s="2"/>
      <c r="C115" s="2"/>
      <c r="D115" s="2"/>
      <c r="E115" s="2" t="s">
        <v>115</v>
      </c>
      <c r="F115" s="2"/>
      <c r="G115" s="2"/>
      <c r="H115" s="2"/>
      <c r="I115" s="2"/>
      <c r="J115" s="7"/>
      <c r="K115" s="9"/>
    </row>
    <row r="116" spans="1:12" x14ac:dyDescent="0.2">
      <c r="A116" s="2"/>
      <c r="B116" s="2"/>
      <c r="C116" s="2"/>
      <c r="D116" s="2"/>
      <c r="E116" s="2"/>
      <c r="F116" s="2" t="s">
        <v>116</v>
      </c>
      <c r="G116" s="2"/>
      <c r="H116" s="2"/>
      <c r="I116" s="2"/>
      <c r="J116" s="7">
        <v>6000</v>
      </c>
      <c r="K116" s="9">
        <v>7200</v>
      </c>
    </row>
    <row r="117" spans="1:12" x14ac:dyDescent="0.2">
      <c r="A117" s="2"/>
      <c r="B117" s="2"/>
      <c r="C117" s="2"/>
      <c r="D117" s="2"/>
      <c r="E117" s="2"/>
      <c r="F117" s="2" t="s">
        <v>117</v>
      </c>
      <c r="G117" s="2"/>
      <c r="H117" s="2"/>
      <c r="I117" s="2"/>
      <c r="J117" s="7">
        <v>2000</v>
      </c>
      <c r="K117" s="9">
        <v>2000</v>
      </c>
    </row>
    <row r="118" spans="1:12" x14ac:dyDescent="0.2">
      <c r="A118" s="2"/>
      <c r="B118" s="2"/>
      <c r="C118" s="2"/>
      <c r="D118" s="2"/>
      <c r="E118" s="2"/>
      <c r="F118" s="2" t="s">
        <v>118</v>
      </c>
      <c r="G118" s="2"/>
      <c r="H118" s="2"/>
      <c r="I118" s="2"/>
      <c r="J118" s="7">
        <v>6000</v>
      </c>
      <c r="K118" s="9">
        <v>7500</v>
      </c>
    </row>
    <row r="119" spans="1:12" x14ac:dyDescent="0.2">
      <c r="A119" s="2"/>
      <c r="B119" s="2"/>
      <c r="C119" s="2"/>
      <c r="D119" s="2"/>
      <c r="E119" s="2"/>
      <c r="F119" s="2" t="s">
        <v>119</v>
      </c>
      <c r="G119" s="2"/>
      <c r="H119" s="2"/>
      <c r="I119" s="2"/>
      <c r="J119" s="7">
        <v>1800</v>
      </c>
      <c r="K119" s="9">
        <v>1500</v>
      </c>
      <c r="L119" s="21"/>
    </row>
    <row r="120" spans="1:12" ht="16" thickBot="1" x14ac:dyDescent="0.25">
      <c r="A120" s="2"/>
      <c r="B120" s="2"/>
      <c r="C120" s="2"/>
      <c r="D120" s="2"/>
      <c r="E120" s="2"/>
      <c r="F120" s="2" t="s">
        <v>120</v>
      </c>
      <c r="G120" s="2"/>
      <c r="H120" s="2"/>
      <c r="I120" s="2"/>
      <c r="J120" s="18">
        <v>4751.6000000000004</v>
      </c>
      <c r="K120" s="26">
        <v>5430</v>
      </c>
      <c r="L120" s="21"/>
    </row>
    <row r="121" spans="1:12" x14ac:dyDescent="0.2">
      <c r="A121" s="2"/>
      <c r="B121" s="2"/>
      <c r="C121" s="2"/>
      <c r="D121" s="2"/>
      <c r="E121" s="2" t="s">
        <v>121</v>
      </c>
      <c r="F121" s="2"/>
      <c r="G121" s="2"/>
      <c r="H121" s="2"/>
      <c r="I121" s="2"/>
      <c r="J121" s="7">
        <f>ROUND(SUM(J115:J120),5)</f>
        <v>20551.599999999999</v>
      </c>
      <c r="K121" s="16">
        <f>ROUND(SUM(K115:K120),5)</f>
        <v>23630</v>
      </c>
    </row>
    <row r="122" spans="1:12" x14ac:dyDescent="0.2">
      <c r="A122" s="2"/>
      <c r="B122" s="2"/>
      <c r="C122" s="2"/>
      <c r="D122" s="2"/>
      <c r="E122" s="2" t="s">
        <v>122</v>
      </c>
      <c r="F122" s="2"/>
      <c r="G122" s="2"/>
      <c r="H122" s="2"/>
      <c r="I122" s="2"/>
      <c r="J122" s="7"/>
      <c r="K122" s="9"/>
    </row>
    <row r="123" spans="1:12" x14ac:dyDescent="0.2">
      <c r="A123" s="2"/>
      <c r="B123" s="2"/>
      <c r="C123" s="2"/>
      <c r="D123" s="2"/>
      <c r="E123" s="2"/>
      <c r="F123" s="2" t="s">
        <v>123</v>
      </c>
      <c r="G123" s="2"/>
      <c r="H123" s="2"/>
      <c r="I123" s="2"/>
      <c r="J123" s="7"/>
      <c r="K123" s="9"/>
    </row>
    <row r="124" spans="1:12" x14ac:dyDescent="0.2">
      <c r="A124" s="2"/>
      <c r="B124" s="2"/>
      <c r="C124" s="2"/>
      <c r="D124" s="2"/>
      <c r="E124" s="2"/>
      <c r="F124" s="2"/>
      <c r="G124" s="2" t="s">
        <v>124</v>
      </c>
      <c r="H124" s="2"/>
      <c r="I124" s="2"/>
      <c r="J124" s="7">
        <v>5000</v>
      </c>
      <c r="K124" s="9">
        <v>8000</v>
      </c>
    </row>
    <row r="125" spans="1:12" x14ac:dyDescent="0.2">
      <c r="A125" s="2"/>
      <c r="B125" s="2"/>
      <c r="C125" s="2"/>
      <c r="D125" s="2"/>
      <c r="E125" s="2"/>
      <c r="F125" s="2"/>
      <c r="G125" s="2" t="s">
        <v>125</v>
      </c>
      <c r="H125" s="2"/>
      <c r="I125" s="2"/>
      <c r="J125" s="7">
        <v>10000</v>
      </c>
      <c r="K125" s="9">
        <v>5000</v>
      </c>
    </row>
    <row r="126" spans="1:12" x14ac:dyDescent="0.2">
      <c r="A126" s="2"/>
      <c r="B126" s="2"/>
      <c r="C126" s="2"/>
      <c r="D126" s="2"/>
      <c r="E126" s="2"/>
      <c r="F126" s="2"/>
      <c r="G126" s="2" t="s">
        <v>126</v>
      </c>
      <c r="H126" s="2"/>
      <c r="I126" s="2"/>
      <c r="J126" s="7">
        <v>25000</v>
      </c>
      <c r="K126" s="9">
        <v>15000</v>
      </c>
    </row>
    <row r="127" spans="1:12" x14ac:dyDescent="0.2">
      <c r="A127" s="2"/>
      <c r="B127" s="2"/>
      <c r="C127" s="2"/>
      <c r="D127" s="2"/>
      <c r="E127" s="2"/>
      <c r="F127" s="2"/>
      <c r="G127" s="2" t="s">
        <v>127</v>
      </c>
      <c r="H127" s="2"/>
      <c r="I127" s="2"/>
      <c r="J127" s="7">
        <v>3000</v>
      </c>
      <c r="K127" s="9">
        <v>1500</v>
      </c>
    </row>
    <row r="128" spans="1:12" x14ac:dyDescent="0.2">
      <c r="A128" s="2"/>
      <c r="B128" s="2"/>
      <c r="C128" s="2"/>
      <c r="D128" s="2"/>
      <c r="E128" s="2"/>
      <c r="F128" s="2"/>
      <c r="G128" s="2" t="s">
        <v>128</v>
      </c>
      <c r="H128" s="2"/>
      <c r="I128" s="2"/>
      <c r="J128" s="7">
        <v>2400</v>
      </c>
      <c r="K128" s="9">
        <v>1000</v>
      </c>
    </row>
    <row r="129" spans="1:11" x14ac:dyDescent="0.2">
      <c r="A129" s="2"/>
      <c r="B129" s="2"/>
      <c r="C129" s="2"/>
      <c r="D129" s="2"/>
      <c r="E129" s="2"/>
      <c r="F129" s="2"/>
      <c r="G129" s="2" t="s">
        <v>129</v>
      </c>
      <c r="H129" s="2"/>
      <c r="I129" s="2"/>
      <c r="J129" s="7">
        <v>7200</v>
      </c>
      <c r="K129" s="9">
        <v>3600</v>
      </c>
    </row>
    <row r="130" spans="1:11" x14ac:dyDescent="0.2">
      <c r="A130" s="2"/>
      <c r="B130" s="2"/>
      <c r="C130" s="2"/>
      <c r="D130" s="2"/>
      <c r="E130" s="2"/>
      <c r="F130" s="2"/>
      <c r="G130" s="2" t="s">
        <v>130</v>
      </c>
      <c r="H130" s="2"/>
      <c r="I130" s="2"/>
      <c r="J130" s="7">
        <v>5000</v>
      </c>
      <c r="K130" s="9">
        <v>3000</v>
      </c>
    </row>
    <row r="131" spans="1:11" ht="16" thickBot="1" x14ac:dyDescent="0.25">
      <c r="A131" s="2"/>
      <c r="B131" s="2"/>
      <c r="C131" s="2"/>
      <c r="D131" s="2"/>
      <c r="E131" s="2"/>
      <c r="F131" s="2"/>
      <c r="G131" s="2" t="s">
        <v>131</v>
      </c>
      <c r="H131" s="2"/>
      <c r="I131" s="2"/>
      <c r="J131" s="18">
        <v>6000</v>
      </c>
      <c r="K131" s="26">
        <v>6000</v>
      </c>
    </row>
    <row r="132" spans="1:11" x14ac:dyDescent="0.2">
      <c r="A132" s="2"/>
      <c r="B132" s="2"/>
      <c r="C132" s="2"/>
      <c r="D132" s="2"/>
      <c r="E132" s="2"/>
      <c r="F132" s="2" t="s">
        <v>132</v>
      </c>
      <c r="G132" s="2"/>
      <c r="H132" s="2"/>
      <c r="I132" s="2"/>
      <c r="J132" s="7">
        <f>ROUND(SUM(J123:J131),5)</f>
        <v>63600</v>
      </c>
      <c r="K132" s="16">
        <f>ROUND(SUM(K123:K131),5)</f>
        <v>43100</v>
      </c>
    </row>
    <row r="133" spans="1:11" x14ac:dyDescent="0.2">
      <c r="A133" s="2"/>
      <c r="B133" s="2"/>
      <c r="C133" s="2"/>
      <c r="D133" s="2"/>
      <c r="E133" s="2"/>
      <c r="F133" s="2" t="s">
        <v>133</v>
      </c>
      <c r="G133" s="2"/>
      <c r="H133" s="2"/>
      <c r="I133" s="2"/>
      <c r="J133" s="7">
        <v>2400</v>
      </c>
      <c r="K133" s="9">
        <v>1000</v>
      </c>
    </row>
    <row r="134" spans="1:11" x14ac:dyDescent="0.2">
      <c r="A134" s="2"/>
      <c r="B134" s="2"/>
      <c r="C134" s="2"/>
      <c r="D134" s="2"/>
      <c r="E134" s="2"/>
      <c r="F134" s="2" t="s">
        <v>134</v>
      </c>
      <c r="G134" s="2"/>
      <c r="H134" s="2"/>
      <c r="I134" s="2"/>
      <c r="J134" s="7">
        <v>5400</v>
      </c>
      <c r="K134" s="9">
        <v>8000</v>
      </c>
    </row>
    <row r="135" spans="1:11" x14ac:dyDescent="0.2">
      <c r="A135" s="2"/>
      <c r="B135" s="2"/>
      <c r="C135" s="2"/>
      <c r="D135" s="2"/>
      <c r="E135" s="2"/>
      <c r="F135" s="2" t="s">
        <v>135</v>
      </c>
      <c r="G135" s="2"/>
      <c r="H135" s="2"/>
      <c r="I135" s="2"/>
      <c r="J135" s="7">
        <v>40000</v>
      </c>
      <c r="K135" s="9">
        <v>35000</v>
      </c>
    </row>
    <row r="136" spans="1:11" ht="16" thickBot="1" x14ac:dyDescent="0.25">
      <c r="A136" s="2"/>
      <c r="B136" s="2"/>
      <c r="C136" s="2"/>
      <c r="D136" s="2"/>
      <c r="E136" s="2"/>
      <c r="F136" s="2" t="s">
        <v>136</v>
      </c>
      <c r="G136" s="2"/>
      <c r="H136" s="2"/>
      <c r="I136" s="2"/>
      <c r="J136" s="18"/>
      <c r="K136" s="26">
        <v>0</v>
      </c>
    </row>
    <row r="137" spans="1:11" x14ac:dyDescent="0.2">
      <c r="A137" s="2"/>
      <c r="B137" s="2"/>
      <c r="C137" s="2"/>
      <c r="D137" s="2"/>
      <c r="E137" s="2" t="s">
        <v>137</v>
      </c>
      <c r="F137" s="2"/>
      <c r="G137" s="2"/>
      <c r="H137" s="2"/>
      <c r="I137" s="2"/>
      <c r="J137" s="7">
        <f>ROUND(J122+SUM(J132:J135),5)</f>
        <v>111400</v>
      </c>
      <c r="K137" s="16">
        <f>ROUND(K122+SUM(K132:K136),5)</f>
        <v>87100</v>
      </c>
    </row>
    <row r="138" spans="1:11" x14ac:dyDescent="0.2">
      <c r="A138" s="2"/>
      <c r="B138" s="2"/>
      <c r="C138" s="2"/>
      <c r="D138" s="2"/>
      <c r="E138" s="2" t="s">
        <v>138</v>
      </c>
      <c r="F138" s="2"/>
      <c r="G138" s="2"/>
      <c r="H138" s="2"/>
      <c r="I138" s="2"/>
      <c r="J138" s="7"/>
      <c r="K138" s="9"/>
    </row>
    <row r="139" spans="1:11" ht="16" thickBot="1" x14ac:dyDescent="0.25">
      <c r="A139" s="2"/>
      <c r="B139" s="2"/>
      <c r="C139" s="2"/>
      <c r="D139" s="2"/>
      <c r="E139" s="2"/>
      <c r="F139" s="2" t="s">
        <v>139</v>
      </c>
      <c r="G139" s="2"/>
      <c r="H139" s="2"/>
      <c r="I139" s="2"/>
      <c r="J139" s="18">
        <v>1000</v>
      </c>
      <c r="K139" s="26">
        <v>1500</v>
      </c>
    </row>
    <row r="140" spans="1:11" x14ac:dyDescent="0.2">
      <c r="A140" s="2"/>
      <c r="B140" s="2"/>
      <c r="C140" s="2"/>
      <c r="D140" s="2"/>
      <c r="E140" s="2" t="s">
        <v>140</v>
      </c>
      <c r="F140" s="2"/>
      <c r="G140" s="2"/>
      <c r="H140" s="2"/>
      <c r="I140" s="2"/>
      <c r="J140" s="7">
        <f>ROUND(SUM(J138:J139),5)</f>
        <v>1000</v>
      </c>
      <c r="K140" s="16">
        <f>ROUND(SUM(K138:K139),5)</f>
        <v>1500</v>
      </c>
    </row>
    <row r="141" spans="1:11" x14ac:dyDescent="0.2">
      <c r="A141" s="2"/>
      <c r="B141" s="2"/>
      <c r="C141" s="2"/>
      <c r="D141" s="2"/>
      <c r="E141" s="2" t="s">
        <v>141</v>
      </c>
      <c r="F141" s="2"/>
      <c r="G141" s="2"/>
      <c r="H141" s="2"/>
      <c r="I141" s="2"/>
      <c r="J141" s="7"/>
      <c r="K141" s="9"/>
    </row>
    <row r="142" spans="1:11" x14ac:dyDescent="0.2">
      <c r="A142" s="2"/>
      <c r="B142" s="2"/>
      <c r="C142" s="2"/>
      <c r="D142" s="2"/>
      <c r="E142" s="2"/>
      <c r="F142" s="2" t="s">
        <v>142</v>
      </c>
      <c r="G142" s="2"/>
      <c r="H142" s="2"/>
      <c r="I142" s="2"/>
      <c r="J142" s="7">
        <v>3000</v>
      </c>
      <c r="K142" s="9">
        <v>2100</v>
      </c>
    </row>
    <row r="143" spans="1:11" x14ac:dyDescent="0.2">
      <c r="A143" s="2"/>
      <c r="B143" s="2"/>
      <c r="C143" s="2"/>
      <c r="D143" s="2"/>
      <c r="E143" s="2"/>
      <c r="F143" s="2" t="s">
        <v>143</v>
      </c>
      <c r="G143" s="2"/>
      <c r="H143" s="2"/>
      <c r="I143" s="2"/>
      <c r="J143" s="7">
        <v>0</v>
      </c>
      <c r="K143" s="9"/>
    </row>
    <row r="144" spans="1:11" x14ac:dyDescent="0.2">
      <c r="A144" s="2"/>
      <c r="B144" s="2"/>
      <c r="C144" s="2"/>
      <c r="D144" s="2"/>
      <c r="E144" s="2"/>
      <c r="F144" s="2" t="s">
        <v>144</v>
      </c>
      <c r="G144" s="2"/>
      <c r="H144" s="2"/>
      <c r="I144" s="2"/>
      <c r="J144" s="7"/>
      <c r="K144" s="9"/>
    </row>
    <row r="145" spans="1:11" x14ac:dyDescent="0.2">
      <c r="A145" s="2"/>
      <c r="B145" s="2"/>
      <c r="C145" s="2"/>
      <c r="D145" s="2"/>
      <c r="E145" s="2"/>
      <c r="F145" s="2"/>
      <c r="G145" s="2" t="s">
        <v>145</v>
      </c>
      <c r="H145" s="2"/>
      <c r="I145" s="2"/>
      <c r="J145" s="7">
        <v>0</v>
      </c>
      <c r="K145" s="9">
        <v>6000</v>
      </c>
    </row>
    <row r="146" spans="1:11" x14ac:dyDescent="0.2">
      <c r="A146" s="2"/>
      <c r="B146" s="2"/>
      <c r="C146" s="2"/>
      <c r="D146" s="2"/>
      <c r="E146" s="2"/>
      <c r="F146" s="2"/>
      <c r="G146" s="2" t="s">
        <v>146</v>
      </c>
      <c r="H146" s="2"/>
      <c r="I146" s="2"/>
      <c r="J146" s="7"/>
      <c r="K146" s="9">
        <v>1100</v>
      </c>
    </row>
    <row r="147" spans="1:11" x14ac:dyDescent="0.2">
      <c r="A147" s="2"/>
      <c r="B147" s="2"/>
      <c r="C147" s="2"/>
      <c r="D147" s="2"/>
      <c r="E147" s="2"/>
      <c r="F147" s="2"/>
      <c r="G147" s="2" t="s">
        <v>147</v>
      </c>
      <c r="H147" s="2"/>
      <c r="I147" s="2"/>
      <c r="J147" s="7"/>
      <c r="K147" s="9">
        <v>5000</v>
      </c>
    </row>
    <row r="148" spans="1:11" x14ac:dyDescent="0.2">
      <c r="A148" s="2"/>
      <c r="B148" s="2"/>
      <c r="C148" s="2"/>
      <c r="D148" s="2"/>
      <c r="E148" s="2"/>
      <c r="F148" s="2"/>
      <c r="G148" s="2" t="s">
        <v>148</v>
      </c>
      <c r="H148" s="2"/>
      <c r="I148" s="2"/>
      <c r="J148" s="7">
        <v>6000</v>
      </c>
      <c r="K148" s="9">
        <v>6000</v>
      </c>
    </row>
    <row r="149" spans="1:11" x14ac:dyDescent="0.2">
      <c r="A149" s="2"/>
      <c r="B149" s="2"/>
      <c r="C149" s="2"/>
      <c r="D149" s="2"/>
      <c r="E149" s="2"/>
      <c r="F149" s="2" t="s">
        <v>149</v>
      </c>
      <c r="G149" s="2"/>
      <c r="H149" s="2"/>
      <c r="I149" s="2"/>
      <c r="J149" s="7">
        <f>ROUND(SUM(J144:J148),5)</f>
        <v>6000</v>
      </c>
      <c r="K149" s="16">
        <f>ROUND(SUM(K142:K148),5)</f>
        <v>20200</v>
      </c>
    </row>
    <row r="150" spans="1:11" x14ac:dyDescent="0.2">
      <c r="A150" s="2"/>
      <c r="B150" s="2"/>
      <c r="C150" s="2"/>
      <c r="D150" s="2"/>
      <c r="E150" s="2"/>
      <c r="F150" s="2" t="s">
        <v>150</v>
      </c>
      <c r="G150" s="2"/>
      <c r="H150" s="2"/>
      <c r="I150" s="2"/>
      <c r="J150" s="7">
        <v>1500</v>
      </c>
      <c r="K150" s="9">
        <v>0</v>
      </c>
    </row>
    <row r="151" spans="1:11" x14ac:dyDescent="0.2">
      <c r="A151" s="2"/>
      <c r="B151" s="2"/>
      <c r="C151" s="2"/>
      <c r="D151" s="2"/>
      <c r="E151" s="2"/>
      <c r="F151" s="2" t="s">
        <v>151</v>
      </c>
      <c r="G151" s="2"/>
      <c r="H151" s="2"/>
      <c r="I151" s="2"/>
      <c r="J151" s="7">
        <v>39166.699999999997</v>
      </c>
      <c r="K151" s="9">
        <v>0</v>
      </c>
    </row>
    <row r="152" spans="1:11" x14ac:dyDescent="0.2">
      <c r="A152" s="2"/>
      <c r="B152" s="2"/>
      <c r="C152" s="2"/>
      <c r="D152" s="2"/>
      <c r="E152" s="2"/>
      <c r="F152" s="2" t="s">
        <v>152</v>
      </c>
      <c r="G152" s="2"/>
      <c r="H152" s="2"/>
      <c r="I152" s="2"/>
      <c r="J152" s="7"/>
      <c r="K152" s="9"/>
    </row>
    <row r="153" spans="1:11" ht="16" thickBot="1" x14ac:dyDescent="0.25">
      <c r="A153" s="2"/>
      <c r="B153" s="2"/>
      <c r="C153" s="2"/>
      <c r="D153" s="2"/>
      <c r="E153" s="2"/>
      <c r="F153" s="2"/>
      <c r="G153" s="2" t="s">
        <v>153</v>
      </c>
      <c r="H153" s="2"/>
      <c r="I153" s="2"/>
      <c r="J153" s="7">
        <v>3000</v>
      </c>
      <c r="K153" s="26">
        <v>1500</v>
      </c>
    </row>
    <row r="154" spans="1:11" ht="16" thickBot="1" x14ac:dyDescent="0.25">
      <c r="A154" s="2"/>
      <c r="B154" s="2"/>
      <c r="C154" s="2"/>
      <c r="D154" s="2"/>
      <c r="E154" s="2"/>
      <c r="F154" s="2" t="s">
        <v>154</v>
      </c>
      <c r="G154" s="2"/>
      <c r="H154" s="2"/>
      <c r="I154" s="2"/>
      <c r="J154" s="14">
        <f>ROUND(SUM(J152:J153),5)</f>
        <v>3000</v>
      </c>
      <c r="K154" s="15">
        <f>ROUND(SUM(K152:K153),5)</f>
        <v>1500</v>
      </c>
    </row>
    <row r="155" spans="1:11" x14ac:dyDescent="0.2">
      <c r="A155" s="2"/>
      <c r="B155" s="2"/>
      <c r="C155" s="2"/>
      <c r="D155" s="2"/>
      <c r="E155" s="2" t="s">
        <v>155</v>
      </c>
      <c r="F155" s="2"/>
      <c r="G155" s="2"/>
      <c r="H155" s="2"/>
      <c r="I155" s="2"/>
      <c r="J155" s="7">
        <f>ROUND(SUM(J141:J143)+SUM(J149:J151)+J154,5)</f>
        <v>52666.7</v>
      </c>
      <c r="K155" s="16">
        <f>ROUND(SUM(K141:K143)+SUM(K149:K153)+K154,5)</f>
        <v>25300</v>
      </c>
    </row>
    <row r="156" spans="1:11" x14ac:dyDescent="0.2">
      <c r="A156" s="2"/>
      <c r="B156" s="2"/>
      <c r="C156" s="2"/>
      <c r="D156" s="2"/>
      <c r="E156" s="2" t="s">
        <v>184</v>
      </c>
      <c r="F156" s="2"/>
      <c r="G156" s="2"/>
      <c r="H156" s="2"/>
      <c r="I156" s="2"/>
      <c r="J156" s="7"/>
      <c r="K156" s="16"/>
    </row>
    <row r="157" spans="1:11" x14ac:dyDescent="0.2">
      <c r="A157" s="2"/>
      <c r="B157" s="2"/>
      <c r="C157" s="2"/>
      <c r="D157" s="2"/>
      <c r="E157" s="2"/>
      <c r="F157" s="2" t="s">
        <v>185</v>
      </c>
      <c r="G157" s="2"/>
      <c r="H157" s="2"/>
      <c r="I157" s="2"/>
      <c r="J157" s="7">
        <v>0</v>
      </c>
      <c r="K157" s="16">
        <v>13100</v>
      </c>
    </row>
    <row r="158" spans="1:11" ht="16" thickBot="1" x14ac:dyDescent="0.25">
      <c r="A158" s="2"/>
      <c r="B158" s="2"/>
      <c r="C158" s="2"/>
      <c r="D158" s="2"/>
      <c r="E158" s="2"/>
      <c r="F158" s="2" t="s">
        <v>186</v>
      </c>
      <c r="G158" s="2"/>
      <c r="H158" s="2"/>
      <c r="I158" s="2"/>
      <c r="J158" s="18"/>
      <c r="K158" s="28">
        <v>20000</v>
      </c>
    </row>
    <row r="159" spans="1:11" x14ac:dyDescent="0.2">
      <c r="A159" s="2"/>
      <c r="B159" s="2"/>
      <c r="C159" s="2"/>
      <c r="D159" s="2"/>
      <c r="E159" s="2" t="s">
        <v>187</v>
      </c>
      <c r="F159" s="2"/>
      <c r="G159" s="2"/>
      <c r="H159" s="2"/>
      <c r="I159" s="2"/>
      <c r="J159" s="7">
        <v>0</v>
      </c>
      <c r="K159" s="16">
        <f>SUM(K157:K158)</f>
        <v>33100</v>
      </c>
    </row>
    <row r="160" spans="1:11" x14ac:dyDescent="0.2">
      <c r="A160" s="2"/>
      <c r="B160" s="2"/>
      <c r="C160" s="2"/>
      <c r="D160" s="2"/>
      <c r="E160" s="2" t="s">
        <v>156</v>
      </c>
      <c r="F160" s="2"/>
      <c r="G160" s="2"/>
      <c r="H160" s="2"/>
      <c r="I160" s="2"/>
      <c r="J160" s="7"/>
      <c r="K160" s="9"/>
    </row>
    <row r="161" spans="1:12" x14ac:dyDescent="0.2">
      <c r="A161" s="2"/>
      <c r="B161" s="2"/>
      <c r="C161" s="2"/>
      <c r="D161" s="2"/>
      <c r="E161" s="2"/>
      <c r="F161" s="2" t="s">
        <v>157</v>
      </c>
      <c r="G161" s="2"/>
      <c r="H161" s="2"/>
      <c r="I161" s="2"/>
      <c r="J161" s="7"/>
      <c r="K161" s="9"/>
    </row>
    <row r="162" spans="1:12" x14ac:dyDescent="0.2">
      <c r="A162" s="2"/>
      <c r="B162" s="2"/>
      <c r="C162" s="2"/>
      <c r="D162" s="2"/>
      <c r="E162" s="2"/>
      <c r="F162" s="2"/>
      <c r="G162" s="2" t="s">
        <v>158</v>
      </c>
      <c r="H162" s="2"/>
      <c r="I162" s="2"/>
      <c r="J162" s="7">
        <v>550</v>
      </c>
      <c r="K162" s="9">
        <v>550</v>
      </c>
    </row>
    <row r="163" spans="1:12" x14ac:dyDescent="0.2">
      <c r="A163" s="2"/>
      <c r="B163" s="2"/>
      <c r="C163" s="2"/>
      <c r="D163" s="2"/>
      <c r="E163" s="2"/>
      <c r="F163" s="2"/>
      <c r="G163" s="2" t="s">
        <v>159</v>
      </c>
      <c r="H163" s="2"/>
      <c r="I163" s="2"/>
      <c r="J163" s="7">
        <v>15000</v>
      </c>
      <c r="K163" s="9">
        <v>10500</v>
      </c>
    </row>
    <row r="164" spans="1:12" x14ac:dyDescent="0.2">
      <c r="A164" s="2"/>
      <c r="B164" s="2"/>
      <c r="C164" s="2"/>
      <c r="D164" s="2"/>
      <c r="E164" s="2"/>
      <c r="F164" s="2"/>
      <c r="G164" s="2" t="s">
        <v>160</v>
      </c>
      <c r="H164" s="2"/>
      <c r="I164" s="2"/>
      <c r="J164" s="7"/>
      <c r="K164" s="9">
        <f>2500+500+850+1800</f>
        <v>5650</v>
      </c>
    </row>
    <row r="165" spans="1:12" x14ac:dyDescent="0.2">
      <c r="A165" s="2"/>
      <c r="B165" s="2"/>
      <c r="C165" s="2"/>
      <c r="D165" s="2"/>
      <c r="E165" s="2"/>
      <c r="F165" s="2"/>
      <c r="G165" s="2" t="s">
        <v>161</v>
      </c>
      <c r="H165" s="2"/>
      <c r="I165" s="2"/>
      <c r="J165" s="7"/>
      <c r="K165" s="9">
        <v>5700</v>
      </c>
      <c r="L165" s="21"/>
    </row>
    <row r="166" spans="1:12" x14ac:dyDescent="0.2">
      <c r="A166" s="2"/>
      <c r="B166" s="2"/>
      <c r="C166" s="2"/>
      <c r="D166" s="2"/>
      <c r="E166" s="2"/>
      <c r="F166" s="2"/>
      <c r="G166" s="2" t="s">
        <v>162</v>
      </c>
      <c r="H166" s="2"/>
      <c r="I166" s="2"/>
      <c r="J166" s="7"/>
      <c r="K166" s="9">
        <v>2500</v>
      </c>
    </row>
    <row r="167" spans="1:12" x14ac:dyDescent="0.2">
      <c r="A167" s="2"/>
      <c r="B167" s="2"/>
      <c r="C167" s="2"/>
      <c r="D167" s="2"/>
      <c r="E167" s="2"/>
      <c r="F167" s="2" t="s">
        <v>163</v>
      </c>
      <c r="G167" s="2"/>
      <c r="H167" s="2"/>
      <c r="I167" s="2"/>
      <c r="J167" s="7">
        <f>ROUND(SUM(J161:J163),5)</f>
        <v>15550</v>
      </c>
      <c r="K167" s="16">
        <f>ROUND(SUM(K161:K163),5)</f>
        <v>11050</v>
      </c>
    </row>
    <row r="168" spans="1:12" ht="16" thickBot="1" x14ac:dyDescent="0.25">
      <c r="A168" s="2"/>
      <c r="B168" s="2"/>
      <c r="C168" s="2"/>
      <c r="D168" s="2"/>
      <c r="E168" s="2"/>
      <c r="F168" s="2" t="s">
        <v>164</v>
      </c>
      <c r="G168" s="2"/>
      <c r="H168" s="2"/>
      <c r="I168" s="2"/>
      <c r="J168" s="7">
        <v>10000</v>
      </c>
      <c r="K168" s="26">
        <v>11500</v>
      </c>
    </row>
    <row r="169" spans="1:12" ht="16" thickBot="1" x14ac:dyDescent="0.25">
      <c r="A169" s="2"/>
      <c r="B169" s="2"/>
      <c r="C169" s="2"/>
      <c r="D169" s="2"/>
      <c r="E169" s="2" t="s">
        <v>165</v>
      </c>
      <c r="F169" s="2"/>
      <c r="G169" s="2"/>
      <c r="H169" s="2"/>
      <c r="I169" s="2"/>
      <c r="J169" s="11">
        <f>ROUND(J160+SUM(J167:J168),5)</f>
        <v>25550</v>
      </c>
      <c r="K169" s="12">
        <f>ROUND(K160+SUM(K162:K168),5)</f>
        <v>47450</v>
      </c>
    </row>
    <row r="170" spans="1:12" ht="16" thickBot="1" x14ac:dyDescent="0.25">
      <c r="A170" s="2"/>
      <c r="B170" s="2"/>
      <c r="C170" s="2"/>
      <c r="D170" s="2" t="s">
        <v>166</v>
      </c>
      <c r="E170" s="2"/>
      <c r="F170" s="2"/>
      <c r="G170" s="2"/>
      <c r="H170" s="2"/>
      <c r="I170" s="2"/>
      <c r="J170" s="14">
        <f>ROUND(J19+J110+J114+J121+J137+J140+J155+J169,5)</f>
        <v>1174210.3799999999</v>
      </c>
      <c r="K170" s="15">
        <f>ROUND(K19+K110+K114+K121+K137+K140+K155+K169+K159,5)</f>
        <v>1221335.5248</v>
      </c>
    </row>
    <row r="171" spans="1:12" x14ac:dyDescent="0.2">
      <c r="A171" s="2"/>
      <c r="B171" s="2" t="s">
        <v>167</v>
      </c>
      <c r="C171" s="2"/>
      <c r="D171" s="2"/>
      <c r="E171" s="2"/>
      <c r="F171" s="2"/>
      <c r="G171" s="2"/>
      <c r="H171" s="2"/>
      <c r="I171" s="2"/>
      <c r="J171" s="7">
        <f>ROUND(J2+J18-J170,5)</f>
        <v>20084.62</v>
      </c>
      <c r="K171" s="16">
        <f>ROUND(K2+K18-K170,5)</f>
        <v>64823.765809999997</v>
      </c>
    </row>
    <row r="172" spans="1:12" x14ac:dyDescent="0.2">
      <c r="A172" s="2"/>
      <c r="B172" s="2" t="s">
        <v>168</v>
      </c>
      <c r="C172" s="2"/>
      <c r="D172" s="2"/>
      <c r="E172" s="2"/>
      <c r="F172" s="2"/>
      <c r="G172" s="2"/>
      <c r="H172" s="2"/>
      <c r="I172" s="2"/>
      <c r="J172" s="7"/>
      <c r="K172" s="9"/>
    </row>
    <row r="173" spans="1:12" x14ac:dyDescent="0.2">
      <c r="A173" s="2"/>
      <c r="B173" s="2"/>
      <c r="C173" s="2" t="s">
        <v>169</v>
      </c>
      <c r="D173" s="2"/>
      <c r="E173" s="2"/>
      <c r="F173" s="2"/>
      <c r="G173" s="2"/>
      <c r="H173" s="2"/>
      <c r="I173" s="2"/>
      <c r="J173" s="7"/>
      <c r="K173" s="9"/>
    </row>
    <row r="174" spans="1:12" x14ac:dyDescent="0.2">
      <c r="A174" s="2"/>
      <c r="B174" s="2"/>
      <c r="C174" s="2"/>
      <c r="D174" s="2" t="s">
        <v>170</v>
      </c>
      <c r="E174" s="2"/>
      <c r="F174" s="2"/>
      <c r="G174" s="2"/>
      <c r="H174" s="2"/>
      <c r="I174" s="2"/>
      <c r="J174" s="7"/>
      <c r="K174" s="9"/>
    </row>
    <row r="175" spans="1:12" x14ac:dyDescent="0.2">
      <c r="A175" s="2"/>
      <c r="B175" s="2"/>
      <c r="C175" s="2"/>
      <c r="D175" s="2"/>
      <c r="E175" s="2" t="s">
        <v>171</v>
      </c>
      <c r="F175" s="2"/>
      <c r="G175" s="2"/>
      <c r="H175" s="2"/>
      <c r="I175" s="2"/>
      <c r="J175" s="7">
        <v>4084.62</v>
      </c>
      <c r="K175" s="9">
        <v>0</v>
      </c>
    </row>
    <row r="176" spans="1:12" x14ac:dyDescent="0.2">
      <c r="A176" s="2"/>
      <c r="B176" s="2"/>
      <c r="C176" s="2"/>
      <c r="D176" s="2"/>
      <c r="E176" s="2" t="s">
        <v>188</v>
      </c>
      <c r="F176" s="2"/>
      <c r="G176" s="2"/>
      <c r="H176" s="2"/>
      <c r="I176" s="2"/>
      <c r="J176" s="7">
        <v>0</v>
      </c>
      <c r="K176" s="9">
        <f>K12-K159</f>
        <v>41333</v>
      </c>
    </row>
    <row r="177" spans="1:11" x14ac:dyDescent="0.2">
      <c r="A177" s="2"/>
      <c r="B177" s="2"/>
      <c r="C177" s="2"/>
      <c r="D177" s="2"/>
      <c r="E177" s="2" t="s">
        <v>172</v>
      </c>
      <c r="F177" s="2"/>
      <c r="G177" s="2"/>
      <c r="H177" s="2"/>
      <c r="I177" s="2"/>
      <c r="J177" s="7"/>
      <c r="K177" s="9">
        <f>(J11+J14)-K149-K151</f>
        <v>18967</v>
      </c>
    </row>
    <row r="178" spans="1:11" x14ac:dyDescent="0.2">
      <c r="A178" s="2"/>
      <c r="B178" s="2"/>
      <c r="C178" s="2"/>
      <c r="D178" s="2"/>
      <c r="E178" s="2" t="s">
        <v>173</v>
      </c>
      <c r="F178" s="2"/>
      <c r="G178" s="2"/>
      <c r="H178" s="2"/>
      <c r="I178" s="2"/>
      <c r="J178" s="7">
        <v>0</v>
      </c>
      <c r="K178" s="9"/>
    </row>
    <row r="179" spans="1:11" x14ac:dyDescent="0.2">
      <c r="A179" s="2"/>
      <c r="B179" s="2"/>
      <c r="C179" s="2"/>
      <c r="D179" s="2"/>
      <c r="E179" s="2" t="s">
        <v>174</v>
      </c>
      <c r="F179" s="2"/>
      <c r="G179" s="2"/>
      <c r="H179" s="2"/>
      <c r="I179" s="2"/>
      <c r="J179" s="7">
        <v>0</v>
      </c>
      <c r="K179" s="9"/>
    </row>
    <row r="180" spans="1:11" x14ac:dyDescent="0.2">
      <c r="A180" s="2"/>
      <c r="B180" s="2"/>
      <c r="C180" s="2"/>
      <c r="D180" s="2"/>
      <c r="E180" s="2" t="s">
        <v>175</v>
      </c>
      <c r="F180" s="2"/>
      <c r="G180" s="2"/>
      <c r="H180" s="2"/>
      <c r="I180" s="2"/>
      <c r="J180" s="7">
        <v>0</v>
      </c>
      <c r="K180" s="9"/>
    </row>
    <row r="181" spans="1:11" x14ac:dyDescent="0.2">
      <c r="A181" s="2"/>
      <c r="B181" s="2"/>
      <c r="C181" s="2"/>
      <c r="D181" s="2"/>
      <c r="E181" s="2" t="s">
        <v>176</v>
      </c>
      <c r="F181" s="2"/>
      <c r="G181" s="2"/>
      <c r="H181" s="2"/>
      <c r="I181" s="2"/>
      <c r="J181" s="7">
        <v>0</v>
      </c>
      <c r="K181" s="9"/>
    </row>
    <row r="182" spans="1:11" ht="16" thickBot="1" x14ac:dyDescent="0.25">
      <c r="A182" s="2"/>
      <c r="B182" s="2"/>
      <c r="C182" s="2"/>
      <c r="D182" s="2"/>
      <c r="E182" s="2" t="s">
        <v>177</v>
      </c>
      <c r="F182" s="2"/>
      <c r="G182" s="2"/>
      <c r="H182" s="2"/>
      <c r="I182" s="2"/>
      <c r="J182" s="18">
        <v>0</v>
      </c>
      <c r="K182" s="26"/>
    </row>
    <row r="183" spans="1:11" x14ac:dyDescent="0.2">
      <c r="A183" s="2"/>
      <c r="B183" s="2"/>
      <c r="C183" s="2"/>
      <c r="D183" s="2" t="s">
        <v>178</v>
      </c>
      <c r="E183" s="2"/>
      <c r="F183" s="2"/>
      <c r="G183" s="2"/>
      <c r="H183" s="2"/>
      <c r="I183" s="2"/>
      <c r="J183" s="7">
        <f>ROUND(SUM(J174:J182),5)</f>
        <v>4084.62</v>
      </c>
      <c r="K183" s="16">
        <f>ROUND(SUM(K174:K182),5)</f>
        <v>60300</v>
      </c>
    </row>
    <row r="184" spans="1:11" ht="16" thickBot="1" x14ac:dyDescent="0.25">
      <c r="A184" s="2"/>
      <c r="B184" s="2"/>
      <c r="C184" s="2"/>
      <c r="D184" s="2" t="s">
        <v>179</v>
      </c>
      <c r="E184" s="2"/>
      <c r="F184" s="2"/>
      <c r="G184" s="2"/>
      <c r="H184" s="2"/>
      <c r="I184" s="2"/>
      <c r="J184" s="7">
        <v>16000</v>
      </c>
      <c r="K184" s="9">
        <v>4523.7700000000004</v>
      </c>
    </row>
    <row r="185" spans="1:11" ht="16" thickBot="1" x14ac:dyDescent="0.25">
      <c r="A185" s="2"/>
      <c r="B185" s="2"/>
      <c r="C185" s="2" t="s">
        <v>180</v>
      </c>
      <c r="D185" s="2"/>
      <c r="E185" s="2"/>
      <c r="F185" s="2"/>
      <c r="G185" s="2"/>
      <c r="H185" s="2"/>
      <c r="I185" s="2"/>
      <c r="J185" s="11">
        <f>ROUND(J173+SUM(J183:J184),5)</f>
        <v>20084.62</v>
      </c>
      <c r="K185" s="12">
        <f>ROUND(K173+SUM(K183:K184),5)</f>
        <v>64823.77</v>
      </c>
    </row>
    <row r="186" spans="1:11" ht="16" thickBot="1" x14ac:dyDescent="0.25">
      <c r="A186" s="2"/>
      <c r="B186" s="2" t="s">
        <v>181</v>
      </c>
      <c r="C186" s="2"/>
      <c r="D186" s="2"/>
      <c r="E186" s="2"/>
      <c r="F186" s="2"/>
      <c r="G186" s="2"/>
      <c r="H186" s="2"/>
      <c r="I186" s="2"/>
      <c r="J186" s="11">
        <f>ROUND(J172-J185,5)</f>
        <v>-20084.62</v>
      </c>
      <c r="K186" s="15">
        <f>ROUND(K172-K185,5)</f>
        <v>-64823.77</v>
      </c>
    </row>
    <row r="187" spans="1:11" s="24" customFormat="1" ht="12" thickBot="1" x14ac:dyDescent="0.2">
      <c r="A187" s="22" t="s">
        <v>182</v>
      </c>
      <c r="B187" s="22"/>
      <c r="C187" s="22"/>
      <c r="D187" s="22"/>
      <c r="E187" s="22"/>
      <c r="F187" s="22"/>
      <c r="G187" s="22"/>
      <c r="H187" s="22"/>
      <c r="I187" s="22"/>
      <c r="J187" s="23">
        <f>ROUND(J171+J186,5)</f>
        <v>0</v>
      </c>
      <c r="K187" s="29">
        <f>ROUND(K171+K186,5)</f>
        <v>-4.1900000000000001E-3</v>
      </c>
    </row>
    <row r="188" spans="1:11" ht="16" thickTop="1" x14ac:dyDescent="0.2"/>
  </sheetData>
  <pageMargins left="0.7" right="0.7" top="1" bottom="0.75" header="0.1" footer="0.3"/>
  <pageSetup orientation="portrait" horizontalDpi="4294967293" verticalDpi="0" r:id="rId1"/>
  <headerFooter>
    <oddHeader>&amp;L&amp;"Arial Bold,Bold"&amp;8&amp;K000000Accrual Basis&amp;C&amp;"Arial Bold,Bold"&amp;12&amp;K000000 Nederland Fire Protection District
&amp;14 General Fund 2023 Income &amp;&amp; Expense Budget (6A version)
&amp;10 January through December 2023</oddHead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BDF8-E63E-F540-83F6-430355F19191}">
  <dimension ref="A1:L182"/>
  <sheetViews>
    <sheetView topLeftCell="A131" zoomScale="160" zoomScaleNormal="160" workbookViewId="0">
      <selection activeCell="P168" sqref="P168"/>
    </sheetView>
  </sheetViews>
  <sheetFormatPr baseColWidth="10" defaultColWidth="8.83203125" defaultRowHeight="15" x14ac:dyDescent="0.2"/>
  <cols>
    <col min="1" max="8" width="3" style="1" customWidth="1"/>
    <col min="9" max="9" width="22.1640625" style="1" customWidth="1"/>
    <col min="10" max="10" width="10.1640625" bestFit="1" customWidth="1"/>
    <col min="11" max="11" width="11" customWidth="1"/>
    <col min="12" max="12" width="17.83203125" bestFit="1" customWidth="1"/>
  </cols>
  <sheetData>
    <row r="1" spans="1:12" s="6" customFormat="1" ht="17" thickTop="1" thickBot="1" x14ac:dyDescent="0.25">
      <c r="A1" s="3"/>
      <c r="B1" s="3"/>
      <c r="C1" s="3"/>
      <c r="D1" s="3"/>
      <c r="E1" s="3"/>
      <c r="F1" s="3"/>
      <c r="G1" s="3"/>
      <c r="H1" s="3"/>
      <c r="I1" s="3"/>
      <c r="J1" s="4" t="s">
        <v>0</v>
      </c>
      <c r="K1" s="31" t="s">
        <v>1</v>
      </c>
    </row>
    <row r="2" spans="1:12" ht="16" thickTop="1" x14ac:dyDescent="0.2">
      <c r="A2" s="2"/>
      <c r="B2" s="2" t="s">
        <v>2</v>
      </c>
      <c r="C2" s="2"/>
      <c r="D2" s="2"/>
      <c r="E2" s="2"/>
      <c r="F2" s="2"/>
      <c r="G2" s="2"/>
      <c r="H2" s="2"/>
      <c r="I2" s="2"/>
      <c r="J2" s="7"/>
      <c r="K2" s="30"/>
    </row>
    <row r="3" spans="1:12" x14ac:dyDescent="0.2">
      <c r="A3" s="2"/>
      <c r="B3" s="2"/>
      <c r="C3" s="2"/>
      <c r="D3" s="2" t="s">
        <v>3</v>
      </c>
      <c r="E3" s="2"/>
      <c r="F3" s="2"/>
      <c r="G3" s="2"/>
      <c r="H3" s="2"/>
      <c r="I3" s="2"/>
      <c r="J3" s="7"/>
      <c r="K3" s="8"/>
    </row>
    <row r="4" spans="1:12" x14ac:dyDescent="0.2">
      <c r="A4" s="2"/>
      <c r="B4" s="2"/>
      <c r="C4" s="2"/>
      <c r="D4" s="2"/>
      <c r="E4" s="2" t="s">
        <v>4</v>
      </c>
      <c r="F4" s="2"/>
      <c r="G4" s="2"/>
      <c r="H4" s="2"/>
      <c r="I4" s="2"/>
      <c r="J4" s="7">
        <v>25000</v>
      </c>
      <c r="K4" s="9">
        <f>53377/2</f>
        <v>26688.5</v>
      </c>
    </row>
    <row r="5" spans="1:12" x14ac:dyDescent="0.2">
      <c r="A5" s="2"/>
      <c r="B5" s="2"/>
      <c r="C5" s="2"/>
      <c r="D5" s="2"/>
      <c r="E5" s="2" t="s">
        <v>5</v>
      </c>
      <c r="F5" s="2"/>
      <c r="G5" s="2"/>
      <c r="H5" s="2"/>
      <c r="I5" s="2"/>
      <c r="J5" s="7"/>
      <c r="K5" s="9">
        <v>2000</v>
      </c>
    </row>
    <row r="6" spans="1:12" x14ac:dyDescent="0.2">
      <c r="A6" s="2"/>
      <c r="B6" s="2"/>
      <c r="C6" s="2"/>
      <c r="D6" s="2"/>
      <c r="E6" s="2" t="s">
        <v>6</v>
      </c>
      <c r="F6" s="2"/>
      <c r="G6" s="2"/>
      <c r="H6" s="2"/>
      <c r="I6" s="2"/>
      <c r="J6" s="7">
        <v>500</v>
      </c>
      <c r="K6" s="9">
        <v>500</v>
      </c>
    </row>
    <row r="7" spans="1:12" x14ac:dyDescent="0.2">
      <c r="A7" s="2"/>
      <c r="B7" s="2"/>
      <c r="C7" s="2"/>
      <c r="D7" s="2"/>
      <c r="E7" s="2" t="s">
        <v>7</v>
      </c>
      <c r="F7" s="2"/>
      <c r="G7" s="2"/>
      <c r="H7" s="2"/>
      <c r="I7" s="2"/>
      <c r="J7" s="7">
        <v>150</v>
      </c>
      <c r="K7" s="9">
        <v>150</v>
      </c>
    </row>
    <row r="8" spans="1:12" x14ac:dyDescent="0.2">
      <c r="A8" s="2"/>
      <c r="B8" s="2"/>
      <c r="C8" s="2"/>
      <c r="D8" s="2"/>
      <c r="E8" s="2" t="s">
        <v>8</v>
      </c>
      <c r="F8" s="2"/>
      <c r="G8" s="2"/>
      <c r="H8" s="2"/>
      <c r="I8" s="2"/>
      <c r="J8" s="7"/>
      <c r="K8" s="9"/>
    </row>
    <row r="9" spans="1:12" x14ac:dyDescent="0.2">
      <c r="A9" s="2"/>
      <c r="B9" s="2"/>
      <c r="C9" s="2"/>
      <c r="D9" s="2"/>
      <c r="E9" s="2"/>
      <c r="F9" s="2" t="s">
        <v>9</v>
      </c>
      <c r="G9" s="2"/>
      <c r="H9" s="2"/>
      <c r="I9" s="2"/>
      <c r="J9" s="7">
        <v>5164</v>
      </c>
      <c r="K9" s="9">
        <v>25741</v>
      </c>
    </row>
    <row r="10" spans="1:12" x14ac:dyDescent="0.2">
      <c r="A10" s="2"/>
      <c r="B10" s="2"/>
      <c r="C10" s="2"/>
      <c r="D10" s="2"/>
      <c r="E10" s="2"/>
      <c r="F10" s="2" t="s">
        <v>10</v>
      </c>
      <c r="G10" s="2"/>
      <c r="H10" s="2"/>
      <c r="I10" s="2"/>
      <c r="J10" s="7">
        <v>1065857</v>
      </c>
      <c r="K10" s="9">
        <v>1063427.0141040001</v>
      </c>
      <c r="L10" s="10"/>
    </row>
    <row r="11" spans="1:12" x14ac:dyDescent="0.2">
      <c r="A11" s="2"/>
      <c r="B11" s="2"/>
      <c r="C11" s="2"/>
      <c r="D11" s="2"/>
      <c r="E11" s="2"/>
      <c r="F11" s="2" t="s">
        <v>11</v>
      </c>
      <c r="G11" s="2"/>
      <c r="H11" s="2"/>
      <c r="I11" s="2"/>
      <c r="J11" s="7">
        <v>37302</v>
      </c>
      <c r="K11" s="9">
        <v>37216.595999999998</v>
      </c>
      <c r="L11" s="10"/>
    </row>
    <row r="12" spans="1:12" x14ac:dyDescent="0.2">
      <c r="A12" s="2"/>
      <c r="B12" s="2"/>
      <c r="C12" s="2"/>
      <c r="D12" s="2"/>
      <c r="E12" s="2"/>
      <c r="F12" s="2" t="s">
        <v>12</v>
      </c>
      <c r="G12" s="2"/>
      <c r="H12" s="2"/>
      <c r="I12" s="2"/>
      <c r="J12" s="7">
        <v>53293</v>
      </c>
      <c r="K12" s="9">
        <v>53171.350705200006</v>
      </c>
      <c r="L12" s="10"/>
    </row>
    <row r="13" spans="1:12" x14ac:dyDescent="0.2">
      <c r="A13" s="2"/>
      <c r="B13" s="2"/>
      <c r="C13" s="2"/>
      <c r="D13" s="2"/>
      <c r="E13" s="2"/>
      <c r="F13" s="2" t="s">
        <v>13</v>
      </c>
      <c r="G13" s="2"/>
      <c r="H13" s="2"/>
      <c r="I13" s="2"/>
      <c r="J13" s="7">
        <v>1865</v>
      </c>
      <c r="K13" s="9">
        <v>1860.8298</v>
      </c>
      <c r="L13" s="10"/>
    </row>
    <row r="14" spans="1:12" ht="16" thickBot="1" x14ac:dyDescent="0.25">
      <c r="A14" s="2"/>
      <c r="B14" s="2"/>
      <c r="C14" s="2"/>
      <c r="D14" s="2"/>
      <c r="E14" s="2"/>
      <c r="F14" s="2" t="s">
        <v>14</v>
      </c>
      <c r="G14" s="2"/>
      <c r="H14" s="2"/>
      <c r="I14" s="2"/>
      <c r="J14" s="7">
        <v>5164</v>
      </c>
      <c r="K14" s="9">
        <v>971</v>
      </c>
      <c r="L14" s="10"/>
    </row>
    <row r="15" spans="1:12" ht="16" thickBot="1" x14ac:dyDescent="0.25">
      <c r="A15" s="2"/>
      <c r="B15" s="2"/>
      <c r="C15" s="2"/>
      <c r="D15" s="2"/>
      <c r="E15" s="2" t="s">
        <v>15</v>
      </c>
      <c r="F15" s="2"/>
      <c r="G15" s="2"/>
      <c r="H15" s="2"/>
      <c r="I15" s="2"/>
      <c r="J15" s="11">
        <f>ROUND(SUM(J8:J14),5)</f>
        <v>1168645</v>
      </c>
      <c r="K15" s="12">
        <f>ROUND(SUM(K8:K14),5)</f>
        <v>1182387.79061</v>
      </c>
      <c r="L15" s="13"/>
    </row>
    <row r="16" spans="1:12" ht="16" thickBot="1" x14ac:dyDescent="0.25">
      <c r="A16" s="2"/>
      <c r="B16" s="2"/>
      <c r="C16" s="2"/>
      <c r="D16" s="2" t="s">
        <v>16</v>
      </c>
      <c r="E16" s="2"/>
      <c r="F16" s="2"/>
      <c r="G16" s="2"/>
      <c r="H16" s="2"/>
      <c r="I16" s="2"/>
      <c r="J16" s="14">
        <f>ROUND(SUM(J3:J7)+J15,5)</f>
        <v>1194295</v>
      </c>
      <c r="K16" s="15">
        <f>ROUND(SUM(K3:K7)+K15,5)</f>
        <v>1211726.29061</v>
      </c>
    </row>
    <row r="17" spans="1:12" x14ac:dyDescent="0.2">
      <c r="A17" s="2"/>
      <c r="B17" s="2"/>
      <c r="C17" s="2" t="s">
        <v>17</v>
      </c>
      <c r="D17" s="2"/>
      <c r="E17" s="2"/>
      <c r="F17" s="2"/>
      <c r="G17" s="2"/>
      <c r="H17" s="2"/>
      <c r="I17" s="2"/>
      <c r="J17" s="7">
        <f>J16</f>
        <v>1194295</v>
      </c>
      <c r="K17" s="16">
        <f>K16</f>
        <v>1211726.29061</v>
      </c>
      <c r="L17" s="17"/>
    </row>
    <row r="18" spans="1:12" x14ac:dyDescent="0.2">
      <c r="A18" s="2"/>
      <c r="B18" s="2"/>
      <c r="C18" s="2"/>
      <c r="D18" s="2" t="s">
        <v>18</v>
      </c>
      <c r="E18" s="2"/>
      <c r="F18" s="2"/>
      <c r="G18" s="2"/>
      <c r="H18" s="2"/>
      <c r="I18" s="2"/>
      <c r="J18" s="7"/>
      <c r="K18" s="9"/>
    </row>
    <row r="19" spans="1:12" x14ac:dyDescent="0.2">
      <c r="A19" s="2"/>
      <c r="B19" s="2"/>
      <c r="C19" s="2"/>
      <c r="D19" s="2"/>
      <c r="E19" s="2" t="s">
        <v>19</v>
      </c>
      <c r="F19" s="2"/>
      <c r="G19" s="2"/>
      <c r="H19" s="2"/>
      <c r="I19" s="2"/>
      <c r="J19" s="7"/>
      <c r="K19" s="9"/>
    </row>
    <row r="20" spans="1:12" x14ac:dyDescent="0.2">
      <c r="A20" s="2"/>
      <c r="B20" s="2"/>
      <c r="C20" s="2"/>
      <c r="D20" s="2"/>
      <c r="E20" s="2"/>
      <c r="F20" s="2" t="s">
        <v>20</v>
      </c>
      <c r="G20" s="2"/>
      <c r="H20" s="2"/>
      <c r="I20" s="2"/>
      <c r="J20" s="7">
        <v>500</v>
      </c>
      <c r="K20" s="9">
        <v>500</v>
      </c>
    </row>
    <row r="21" spans="1:12" x14ac:dyDescent="0.2">
      <c r="A21" s="2"/>
      <c r="B21" s="2"/>
      <c r="C21" s="2"/>
      <c r="D21" s="2"/>
      <c r="E21" s="2"/>
      <c r="F21" s="2" t="s">
        <v>21</v>
      </c>
      <c r="G21" s="2"/>
      <c r="H21" s="2"/>
      <c r="I21" s="2"/>
      <c r="J21" s="7"/>
      <c r="K21" s="9"/>
    </row>
    <row r="22" spans="1:12" x14ac:dyDescent="0.2">
      <c r="A22" s="2"/>
      <c r="B22" s="2"/>
      <c r="C22" s="2"/>
      <c r="D22" s="2"/>
      <c r="E22" s="2"/>
      <c r="F22" s="2"/>
      <c r="G22" s="2" t="s">
        <v>22</v>
      </c>
      <c r="H22" s="2"/>
      <c r="I22" s="2"/>
      <c r="J22" s="7">
        <v>501</v>
      </c>
      <c r="K22" s="9">
        <v>0</v>
      </c>
    </row>
    <row r="23" spans="1:12" ht="16" thickBot="1" x14ac:dyDescent="0.25">
      <c r="A23" s="2"/>
      <c r="B23" s="2"/>
      <c r="C23" s="2"/>
      <c r="D23" s="2"/>
      <c r="E23" s="2"/>
      <c r="F23" s="2"/>
      <c r="G23" s="2" t="s">
        <v>23</v>
      </c>
      <c r="H23" s="2"/>
      <c r="I23" s="2"/>
      <c r="J23" s="18">
        <v>18565.12</v>
      </c>
      <c r="K23" s="26">
        <f>J15*1.5%</f>
        <v>17529.674999999999</v>
      </c>
    </row>
    <row r="24" spans="1:12" x14ac:dyDescent="0.2">
      <c r="A24" s="2"/>
      <c r="B24" s="2"/>
      <c r="C24" s="2"/>
      <c r="D24" s="2"/>
      <c r="E24" s="2"/>
      <c r="F24" s="2" t="s">
        <v>24</v>
      </c>
      <c r="G24" s="2"/>
      <c r="H24" s="2"/>
      <c r="I24" s="2"/>
      <c r="J24" s="7">
        <f>ROUND(SUM(J21:J23),5)</f>
        <v>19066.12</v>
      </c>
      <c r="K24" s="16">
        <f>ROUND(SUM(K21:K23),5)</f>
        <v>17529.674999999999</v>
      </c>
    </row>
    <row r="25" spans="1:12" x14ac:dyDescent="0.2">
      <c r="A25" s="2"/>
      <c r="B25" s="2"/>
      <c r="C25" s="2"/>
      <c r="D25" s="2"/>
      <c r="E25" s="2"/>
      <c r="F25" s="2" t="s">
        <v>25</v>
      </c>
      <c r="G25" s="2"/>
      <c r="H25" s="2"/>
      <c r="I25" s="2"/>
      <c r="J25" s="7"/>
      <c r="K25" s="9"/>
    </row>
    <row r="26" spans="1:12" x14ac:dyDescent="0.2">
      <c r="A26" s="2"/>
      <c r="B26" s="2"/>
      <c r="C26" s="2"/>
      <c r="D26" s="2"/>
      <c r="E26" s="2"/>
      <c r="F26" s="2"/>
      <c r="G26" s="2" t="s">
        <v>26</v>
      </c>
      <c r="H26" s="2"/>
      <c r="I26" s="2"/>
      <c r="J26" s="7">
        <v>1800</v>
      </c>
      <c r="K26" s="9">
        <v>3200</v>
      </c>
    </row>
    <row r="27" spans="1:12" x14ac:dyDescent="0.2">
      <c r="A27" s="2"/>
      <c r="B27" s="2"/>
      <c r="C27" s="2"/>
      <c r="D27" s="2"/>
      <c r="E27" s="2"/>
      <c r="F27" s="2"/>
      <c r="G27" s="2" t="s">
        <v>27</v>
      </c>
      <c r="H27" s="2"/>
      <c r="I27" s="2"/>
      <c r="J27" s="7">
        <v>1800</v>
      </c>
      <c r="K27" s="9">
        <v>1800</v>
      </c>
    </row>
    <row r="28" spans="1:12" x14ac:dyDescent="0.2">
      <c r="A28" s="2"/>
      <c r="B28" s="2"/>
      <c r="C28" s="2"/>
      <c r="D28" s="2"/>
      <c r="E28" s="2"/>
      <c r="F28" s="2"/>
      <c r="G28" s="2" t="s">
        <v>28</v>
      </c>
      <c r="H28" s="2"/>
      <c r="I28" s="2"/>
      <c r="J28" s="7">
        <v>15000</v>
      </c>
      <c r="K28" s="9"/>
    </row>
    <row r="29" spans="1:12" x14ac:dyDescent="0.2">
      <c r="A29" s="2"/>
      <c r="B29" s="2"/>
      <c r="C29" s="2"/>
      <c r="D29" s="2"/>
      <c r="E29" s="2"/>
      <c r="F29" s="2"/>
      <c r="G29" s="2" t="s">
        <v>29</v>
      </c>
      <c r="H29" s="2"/>
      <c r="I29" s="2"/>
      <c r="J29" s="7"/>
      <c r="K29" s="9">
        <v>5000</v>
      </c>
    </row>
    <row r="30" spans="1:12" x14ac:dyDescent="0.2">
      <c r="A30" s="2"/>
      <c r="B30" s="2"/>
      <c r="C30" s="2"/>
      <c r="D30" s="2"/>
      <c r="E30" s="2"/>
      <c r="F30" s="2"/>
      <c r="G30" s="2" t="s">
        <v>30</v>
      </c>
      <c r="H30" s="2"/>
      <c r="I30" s="2"/>
      <c r="J30" s="7"/>
      <c r="K30" s="9">
        <v>4500</v>
      </c>
    </row>
    <row r="31" spans="1:12" x14ac:dyDescent="0.2">
      <c r="A31" s="2"/>
      <c r="B31" s="2"/>
      <c r="C31" s="2"/>
      <c r="D31" s="2" t="s">
        <v>31</v>
      </c>
      <c r="E31" s="2"/>
      <c r="F31" s="2"/>
      <c r="G31" s="2" t="s">
        <v>32</v>
      </c>
      <c r="H31" s="2"/>
      <c r="I31" s="2"/>
      <c r="J31" s="7">
        <v>1500</v>
      </c>
      <c r="K31" s="9">
        <v>0</v>
      </c>
    </row>
    <row r="32" spans="1:12" x14ac:dyDescent="0.2">
      <c r="A32" s="2"/>
      <c r="B32" s="2"/>
      <c r="C32" s="2"/>
      <c r="D32" s="2"/>
      <c r="E32" s="2"/>
      <c r="F32" s="2"/>
      <c r="G32" s="2" t="s">
        <v>33</v>
      </c>
      <c r="H32" s="2"/>
      <c r="I32" s="2"/>
      <c r="J32" s="7">
        <v>500</v>
      </c>
      <c r="K32" s="9">
        <v>0</v>
      </c>
    </row>
    <row r="33" spans="1:11" ht="16" thickBot="1" x14ac:dyDescent="0.25">
      <c r="A33" s="2"/>
      <c r="B33" s="2"/>
      <c r="C33" s="2"/>
      <c r="D33" s="2"/>
      <c r="E33" s="2"/>
      <c r="F33" s="2"/>
      <c r="G33" s="2" t="s">
        <v>34</v>
      </c>
      <c r="H33" s="2"/>
      <c r="I33" s="2"/>
      <c r="J33" s="18">
        <v>1500</v>
      </c>
      <c r="K33" s="26">
        <v>4400</v>
      </c>
    </row>
    <row r="34" spans="1:11" x14ac:dyDescent="0.2">
      <c r="A34" s="2"/>
      <c r="B34" s="2"/>
      <c r="C34" s="2"/>
      <c r="D34" s="2"/>
      <c r="E34" s="2"/>
      <c r="F34" s="2" t="s">
        <v>35</v>
      </c>
      <c r="G34" s="2"/>
      <c r="H34" s="2"/>
      <c r="I34" s="2"/>
      <c r="J34" s="7">
        <f>ROUND(SUM(J25:J33),5)</f>
        <v>22100</v>
      </c>
      <c r="K34" s="16">
        <f>ROUND(SUM(K25:K33),5)</f>
        <v>18900</v>
      </c>
    </row>
    <row r="35" spans="1:11" x14ac:dyDescent="0.2">
      <c r="A35" s="2"/>
      <c r="B35" s="2"/>
      <c r="C35" s="2"/>
      <c r="D35" s="2"/>
      <c r="E35" s="2"/>
      <c r="F35" s="2" t="s">
        <v>36</v>
      </c>
      <c r="G35" s="2"/>
      <c r="H35" s="2"/>
      <c r="I35" s="2"/>
      <c r="J35" s="7">
        <v>1500</v>
      </c>
      <c r="K35" s="9">
        <v>1500</v>
      </c>
    </row>
    <row r="36" spans="1:11" x14ac:dyDescent="0.2">
      <c r="A36" s="2"/>
      <c r="B36" s="2"/>
      <c r="C36" s="2"/>
      <c r="D36" s="2"/>
      <c r="E36" s="2"/>
      <c r="F36" s="2" t="s">
        <v>37</v>
      </c>
      <c r="G36" s="2"/>
      <c r="H36" s="2"/>
      <c r="I36" s="2"/>
      <c r="J36" s="7"/>
      <c r="K36" s="9"/>
    </row>
    <row r="37" spans="1:11" x14ac:dyDescent="0.2">
      <c r="A37" s="2"/>
      <c r="B37" s="2"/>
      <c r="C37" s="2"/>
      <c r="D37" s="2"/>
      <c r="E37" s="2"/>
      <c r="F37" s="2"/>
      <c r="G37" s="2" t="s">
        <v>38</v>
      </c>
      <c r="H37" s="2"/>
      <c r="I37" s="2"/>
      <c r="J37" s="7">
        <v>3000</v>
      </c>
      <c r="K37" s="9">
        <v>3300</v>
      </c>
    </row>
    <row r="38" spans="1:11" x14ac:dyDescent="0.2">
      <c r="A38" s="2"/>
      <c r="B38" s="2"/>
      <c r="C38" s="2"/>
      <c r="D38" s="2"/>
      <c r="E38" s="2"/>
      <c r="F38" s="2"/>
      <c r="G38" s="2" t="s">
        <v>39</v>
      </c>
      <c r="H38" s="2"/>
      <c r="I38" s="2"/>
      <c r="J38" s="7">
        <v>2250</v>
      </c>
      <c r="K38" s="9">
        <v>2250</v>
      </c>
    </row>
    <row r="39" spans="1:11" x14ac:dyDescent="0.2">
      <c r="A39" s="2"/>
      <c r="B39" s="2"/>
      <c r="C39" s="2"/>
      <c r="D39" s="2"/>
      <c r="E39" s="2"/>
      <c r="F39" s="2"/>
      <c r="G39" s="2" t="s">
        <v>40</v>
      </c>
      <c r="H39" s="2"/>
      <c r="I39" s="2"/>
      <c r="J39" s="7">
        <v>20000</v>
      </c>
      <c r="K39" s="9">
        <v>25000</v>
      </c>
    </row>
    <row r="40" spans="1:11" ht="16" thickBot="1" x14ac:dyDescent="0.25">
      <c r="A40" s="2"/>
      <c r="B40" s="2"/>
      <c r="C40" s="2"/>
      <c r="D40" s="2"/>
      <c r="E40" s="2"/>
      <c r="F40" s="2"/>
      <c r="G40" s="2" t="s">
        <v>41</v>
      </c>
      <c r="H40" s="2"/>
      <c r="I40" s="2"/>
      <c r="J40" s="18">
        <v>20000</v>
      </c>
      <c r="K40" s="26">
        <v>25000</v>
      </c>
    </row>
    <row r="41" spans="1:11" x14ac:dyDescent="0.2">
      <c r="A41" s="2"/>
      <c r="B41" s="2"/>
      <c r="C41" s="2"/>
      <c r="D41" s="2"/>
      <c r="E41" s="2"/>
      <c r="F41" s="2" t="s">
        <v>42</v>
      </c>
      <c r="G41" s="2"/>
      <c r="H41" s="2"/>
      <c r="I41" s="2"/>
      <c r="J41" s="7">
        <f>ROUND(SUM(J36:J40),5)</f>
        <v>45250</v>
      </c>
      <c r="K41" s="16">
        <f>ROUND(SUM(K36:K40),5)</f>
        <v>55550</v>
      </c>
    </row>
    <row r="42" spans="1:11" x14ac:dyDescent="0.2">
      <c r="A42" s="2"/>
      <c r="B42" s="2"/>
      <c r="C42" s="2"/>
      <c r="D42" s="2"/>
      <c r="E42" s="2"/>
      <c r="F42" s="2" t="s">
        <v>43</v>
      </c>
      <c r="G42" s="2"/>
      <c r="H42" s="2"/>
      <c r="I42" s="2"/>
      <c r="J42" s="7">
        <v>4200</v>
      </c>
      <c r="K42" s="9">
        <v>3300</v>
      </c>
    </row>
    <row r="43" spans="1:11" x14ac:dyDescent="0.2">
      <c r="A43" s="2"/>
      <c r="B43" s="2"/>
      <c r="C43" s="2"/>
      <c r="D43" s="2"/>
      <c r="E43" s="2"/>
      <c r="F43" s="2" t="s">
        <v>44</v>
      </c>
      <c r="G43" s="2"/>
      <c r="H43" s="2"/>
      <c r="I43" s="2"/>
      <c r="J43" s="7">
        <v>10000</v>
      </c>
      <c r="K43" s="9">
        <v>2500</v>
      </c>
    </row>
    <row r="44" spans="1:11" x14ac:dyDescent="0.2">
      <c r="A44" s="2"/>
      <c r="B44" s="2"/>
      <c r="C44" s="2"/>
      <c r="D44" s="2"/>
      <c r="E44" s="2"/>
      <c r="F44" s="2" t="s">
        <v>45</v>
      </c>
      <c r="G44" s="2"/>
      <c r="H44" s="2"/>
      <c r="I44" s="2"/>
      <c r="J44" s="7"/>
      <c r="K44" s="9"/>
    </row>
    <row r="45" spans="1:11" x14ac:dyDescent="0.2">
      <c r="A45" s="2"/>
      <c r="B45" s="2"/>
      <c r="C45" s="2"/>
      <c r="D45" s="2"/>
      <c r="E45" s="2"/>
      <c r="F45" s="2"/>
      <c r="G45" s="2" t="s">
        <v>46</v>
      </c>
      <c r="H45" s="2"/>
      <c r="I45" s="2"/>
      <c r="J45" s="7"/>
      <c r="K45" s="9"/>
    </row>
    <row r="46" spans="1:11" x14ac:dyDescent="0.2">
      <c r="A46" s="2"/>
      <c r="B46" s="2"/>
      <c r="C46" s="2"/>
      <c r="D46" s="2"/>
      <c r="E46" s="2"/>
      <c r="F46" s="2"/>
      <c r="G46" s="2"/>
      <c r="H46" s="2" t="s">
        <v>47</v>
      </c>
      <c r="I46" s="2"/>
      <c r="J46" s="7"/>
      <c r="K46" s="9"/>
    </row>
    <row r="47" spans="1:11" x14ac:dyDescent="0.2">
      <c r="A47" s="2"/>
      <c r="B47" s="2"/>
      <c r="C47" s="2"/>
      <c r="D47" s="2"/>
      <c r="E47" s="2"/>
      <c r="F47" s="2"/>
      <c r="G47" s="2"/>
      <c r="H47" s="2"/>
      <c r="I47" s="2" t="s">
        <v>48</v>
      </c>
      <c r="J47" s="7">
        <v>126000</v>
      </c>
      <c r="K47" s="9">
        <f>128003.2*1.015</f>
        <v>129923.24799999998</v>
      </c>
    </row>
    <row r="48" spans="1:11" x14ac:dyDescent="0.2">
      <c r="A48" s="2"/>
      <c r="B48" s="2"/>
      <c r="C48" s="2"/>
      <c r="D48" s="2"/>
      <c r="E48" s="2"/>
      <c r="F48" s="2"/>
      <c r="G48" s="2"/>
      <c r="H48" s="2"/>
      <c r="I48" s="2" t="s">
        <v>49</v>
      </c>
      <c r="J48" s="7">
        <v>11340</v>
      </c>
      <c r="K48" s="9">
        <f>K47*9.5%</f>
        <v>12342.708559999997</v>
      </c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 t="s">
        <v>50</v>
      </c>
      <c r="J49" s="7">
        <v>4032</v>
      </c>
      <c r="K49" s="9">
        <v>4032</v>
      </c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 t="s">
        <v>51</v>
      </c>
      <c r="J50" s="7">
        <v>0</v>
      </c>
      <c r="K50" s="9">
        <v>0</v>
      </c>
    </row>
    <row r="51" spans="1:11" ht="16" thickBot="1" x14ac:dyDescent="0.25">
      <c r="A51" s="2"/>
      <c r="B51" s="2"/>
      <c r="C51" s="2"/>
      <c r="D51" s="2"/>
      <c r="E51" s="2"/>
      <c r="F51" s="2"/>
      <c r="G51" s="2"/>
      <c r="H51" s="2"/>
      <c r="I51" s="2" t="s">
        <v>52</v>
      </c>
      <c r="J51" s="18">
        <v>360</v>
      </c>
      <c r="K51" s="26">
        <v>360</v>
      </c>
    </row>
    <row r="52" spans="1:11" x14ac:dyDescent="0.2">
      <c r="A52" s="2"/>
      <c r="B52" s="2"/>
      <c r="C52" s="2"/>
      <c r="D52" s="2"/>
      <c r="E52" s="2"/>
      <c r="F52" s="2"/>
      <c r="G52" s="2"/>
      <c r="H52" s="2" t="s">
        <v>53</v>
      </c>
      <c r="I52" s="2"/>
      <c r="J52" s="7">
        <f>ROUND(SUM(J46:J51),5)</f>
        <v>141732</v>
      </c>
      <c r="K52" s="16">
        <f>ROUND(SUM(K46:K51),5)</f>
        <v>146657.95655999999</v>
      </c>
    </row>
    <row r="53" spans="1:11" x14ac:dyDescent="0.2">
      <c r="A53" s="2"/>
      <c r="B53" s="2"/>
      <c r="C53" s="2"/>
      <c r="D53" s="2"/>
      <c r="E53" s="2"/>
      <c r="F53" s="2"/>
      <c r="G53" s="2"/>
      <c r="H53" s="2" t="s">
        <v>54</v>
      </c>
      <c r="I53" s="2"/>
      <c r="J53" s="7">
        <v>284133</v>
      </c>
      <c r="K53" s="9">
        <f>(97018.56+104504.56+87017.26)*1.015</f>
        <v>292868.48569999996</v>
      </c>
    </row>
    <row r="54" spans="1:11" x14ac:dyDescent="0.2">
      <c r="A54" s="2"/>
      <c r="B54" s="2"/>
      <c r="C54" s="2"/>
      <c r="D54" s="2"/>
      <c r="E54" s="2"/>
      <c r="F54" s="2"/>
      <c r="G54" s="2"/>
      <c r="H54" s="2" t="s">
        <v>55</v>
      </c>
      <c r="I54" s="2"/>
      <c r="J54" s="7">
        <v>44910</v>
      </c>
      <c r="K54" s="9">
        <v>41000</v>
      </c>
    </row>
    <row r="55" spans="1:11" x14ac:dyDescent="0.2">
      <c r="A55" s="2"/>
      <c r="B55" s="2"/>
      <c r="C55" s="2"/>
      <c r="D55" s="2"/>
      <c r="E55" s="2"/>
      <c r="F55" s="2"/>
      <c r="G55" s="2"/>
      <c r="H55" s="2" t="s">
        <v>56</v>
      </c>
      <c r="I55" s="2"/>
      <c r="J55" s="7">
        <v>33807</v>
      </c>
      <c r="K55" s="9">
        <v>40000</v>
      </c>
    </row>
    <row r="56" spans="1:11" x14ac:dyDescent="0.2">
      <c r="A56" s="2"/>
      <c r="B56" s="2"/>
      <c r="C56" s="2"/>
      <c r="D56" s="2"/>
      <c r="E56" s="2"/>
      <c r="F56" s="2"/>
      <c r="G56" s="2"/>
      <c r="H56" s="2" t="s">
        <v>57</v>
      </c>
      <c r="I56" s="2"/>
      <c r="J56" s="7">
        <v>15120</v>
      </c>
      <c r="K56" s="9">
        <v>24000</v>
      </c>
    </row>
    <row r="57" spans="1:11" x14ac:dyDescent="0.2">
      <c r="A57" s="2"/>
      <c r="B57" s="2"/>
      <c r="C57" s="2"/>
      <c r="D57" s="2"/>
      <c r="E57" s="2"/>
      <c r="F57" s="2"/>
      <c r="G57" s="2"/>
      <c r="H57" s="2" t="s">
        <v>58</v>
      </c>
      <c r="I57" s="2"/>
      <c r="J57" s="7">
        <v>67875</v>
      </c>
      <c r="K57" s="9">
        <v>58250</v>
      </c>
    </row>
    <row r="58" spans="1:11" ht="16" thickBot="1" x14ac:dyDescent="0.25">
      <c r="A58" s="2"/>
      <c r="B58" s="2"/>
      <c r="C58" s="2"/>
      <c r="D58" s="2"/>
      <c r="E58" s="2"/>
      <c r="F58" s="2"/>
      <c r="G58" s="2"/>
      <c r="H58" s="2" t="s">
        <v>59</v>
      </c>
      <c r="I58" s="2"/>
      <c r="J58" s="18"/>
      <c r="K58" s="26">
        <v>32000</v>
      </c>
    </row>
    <row r="59" spans="1:11" x14ac:dyDescent="0.2">
      <c r="A59" s="2"/>
      <c r="B59" s="2"/>
      <c r="C59" s="2"/>
      <c r="D59" s="2"/>
      <c r="E59" s="2"/>
      <c r="F59" s="2"/>
      <c r="G59" s="2" t="s">
        <v>60</v>
      </c>
      <c r="H59" s="2"/>
      <c r="I59" s="2"/>
      <c r="J59" s="7">
        <f>ROUND(J45+SUM(J52:J57),5)</f>
        <v>587577</v>
      </c>
      <c r="K59" s="16">
        <f>ROUND(SUM(K52:K58),5)</f>
        <v>634776.44226000004</v>
      </c>
    </row>
    <row r="60" spans="1:11" x14ac:dyDescent="0.2">
      <c r="A60" s="2"/>
      <c r="B60" s="2"/>
      <c r="C60" s="2"/>
      <c r="D60" s="2"/>
      <c r="E60" s="2"/>
      <c r="F60" s="2"/>
      <c r="G60" s="2" t="s">
        <v>61</v>
      </c>
      <c r="H60" s="2"/>
      <c r="I60" s="2"/>
      <c r="J60" s="7"/>
      <c r="K60" s="9"/>
    </row>
    <row r="61" spans="1:11" x14ac:dyDescent="0.2">
      <c r="A61" s="2"/>
      <c r="B61" s="2"/>
      <c r="C61" s="2"/>
      <c r="D61" s="2"/>
      <c r="E61" s="2"/>
      <c r="F61" s="2"/>
      <c r="G61" s="2"/>
      <c r="H61" s="2" t="s">
        <v>62</v>
      </c>
      <c r="I61" s="2"/>
      <c r="J61" s="7">
        <v>44409</v>
      </c>
      <c r="K61" s="9">
        <v>30000</v>
      </c>
    </row>
    <row r="62" spans="1:11" x14ac:dyDescent="0.2">
      <c r="A62" s="2"/>
      <c r="B62" s="2"/>
      <c r="C62" s="2"/>
      <c r="D62" s="2"/>
      <c r="E62" s="2"/>
      <c r="F62" s="2"/>
      <c r="G62" s="2"/>
      <c r="H62" s="2" t="s">
        <v>63</v>
      </c>
      <c r="I62" s="2"/>
      <c r="J62" s="7">
        <v>0</v>
      </c>
      <c r="K62" s="9"/>
    </row>
    <row r="63" spans="1:11" x14ac:dyDescent="0.2">
      <c r="A63" s="2"/>
      <c r="B63" s="2"/>
      <c r="C63" s="2"/>
      <c r="D63" s="2"/>
      <c r="E63" s="2"/>
      <c r="F63" s="2"/>
      <c r="G63" s="2"/>
      <c r="H63" s="2" t="s">
        <v>64</v>
      </c>
      <c r="I63" s="2"/>
      <c r="J63" s="7">
        <v>80571</v>
      </c>
      <c r="K63" s="9">
        <f>K17*0.08</f>
        <v>96938.103248800006</v>
      </c>
    </row>
    <row r="64" spans="1:11" x14ac:dyDescent="0.2">
      <c r="A64" s="2"/>
      <c r="B64" s="2"/>
      <c r="C64" s="2"/>
      <c r="D64" s="2"/>
      <c r="E64" s="2"/>
      <c r="F64" s="2"/>
      <c r="G64" s="2"/>
      <c r="H64" s="2" t="s">
        <v>65</v>
      </c>
      <c r="I64" s="2"/>
      <c r="J64" s="7">
        <v>31680.720000000001</v>
      </c>
      <c r="K64" s="9">
        <f>(K53+K54+K57)*9.5%</f>
        <v>37251.256141499995</v>
      </c>
    </row>
    <row r="65" spans="1:12" x14ac:dyDescent="0.2">
      <c r="A65" s="2"/>
      <c r="B65" s="2"/>
      <c r="C65" s="2"/>
      <c r="D65" s="2"/>
      <c r="E65" s="2"/>
      <c r="F65" s="2"/>
      <c r="G65" s="2"/>
      <c r="H65" s="2" t="s">
        <v>66</v>
      </c>
      <c r="I65" s="2"/>
      <c r="J65" s="7">
        <v>11264.28</v>
      </c>
      <c r="K65" s="9">
        <v>15000</v>
      </c>
    </row>
    <row r="66" spans="1:12" x14ac:dyDescent="0.2">
      <c r="A66" s="2"/>
      <c r="B66" s="2"/>
      <c r="C66" s="2"/>
      <c r="D66" s="2"/>
      <c r="E66" s="2"/>
      <c r="F66" s="2"/>
      <c r="G66" s="2"/>
      <c r="H66" s="2" t="s">
        <v>67</v>
      </c>
      <c r="I66" s="2"/>
      <c r="J66" s="7">
        <v>8000</v>
      </c>
      <c r="K66" s="9">
        <v>4000</v>
      </c>
    </row>
    <row r="67" spans="1:12" x14ac:dyDescent="0.2">
      <c r="A67" s="2"/>
      <c r="B67" s="2"/>
      <c r="C67" s="2"/>
      <c r="D67" s="2"/>
      <c r="E67" s="2"/>
      <c r="F67" s="2"/>
      <c r="G67" s="2"/>
      <c r="H67" s="2" t="s">
        <v>68</v>
      </c>
      <c r="I67" s="2"/>
      <c r="J67" s="7"/>
      <c r="K67" s="9">
        <v>4100</v>
      </c>
    </row>
    <row r="68" spans="1:12" x14ac:dyDescent="0.2">
      <c r="A68" s="2"/>
      <c r="B68" s="2"/>
      <c r="C68" s="2"/>
      <c r="D68" s="2"/>
      <c r="E68" s="2"/>
      <c r="F68" s="2"/>
      <c r="G68" s="2"/>
      <c r="H68" s="2" t="s">
        <v>69</v>
      </c>
      <c r="I68" s="2"/>
      <c r="J68" s="7">
        <v>0</v>
      </c>
      <c r="K68" s="9"/>
    </row>
    <row r="69" spans="1:12" ht="16" thickBot="1" x14ac:dyDescent="0.25">
      <c r="A69" s="2"/>
      <c r="B69" s="2"/>
      <c r="C69" s="2"/>
      <c r="D69" s="2"/>
      <c r="E69" s="2"/>
      <c r="F69" s="2"/>
      <c r="G69" s="2"/>
      <c r="H69" s="2" t="s">
        <v>70</v>
      </c>
      <c r="I69" s="2"/>
      <c r="J69" s="18">
        <v>150</v>
      </c>
      <c r="K69" s="26">
        <v>500</v>
      </c>
    </row>
    <row r="70" spans="1:12" x14ac:dyDescent="0.2">
      <c r="A70" s="2"/>
      <c r="B70" s="2"/>
      <c r="C70" s="2"/>
      <c r="D70" s="2"/>
      <c r="E70" s="2"/>
      <c r="F70" s="2"/>
      <c r="G70" s="2" t="s">
        <v>71</v>
      </c>
      <c r="H70" s="2"/>
      <c r="I70" s="2"/>
      <c r="J70" s="7">
        <f>ROUND(SUM(J60:J69),5)</f>
        <v>176075</v>
      </c>
      <c r="K70" s="16">
        <f>ROUND(SUM(K60:K69),5)</f>
        <v>187789.35939</v>
      </c>
    </row>
    <row r="71" spans="1:12" x14ac:dyDescent="0.2">
      <c r="A71" s="2"/>
      <c r="B71" s="2"/>
      <c r="C71" s="2"/>
      <c r="D71" s="2"/>
      <c r="E71" s="2"/>
      <c r="F71" s="2"/>
      <c r="G71" s="2" t="s">
        <v>72</v>
      </c>
      <c r="H71" s="2"/>
      <c r="I71" s="2"/>
      <c r="J71" s="7"/>
      <c r="K71" s="9"/>
    </row>
    <row r="72" spans="1:12" x14ac:dyDescent="0.2">
      <c r="A72" s="2"/>
      <c r="B72" s="2"/>
      <c r="C72" s="2"/>
      <c r="D72" s="2"/>
      <c r="E72" s="2"/>
      <c r="F72" s="2"/>
      <c r="G72" s="2"/>
      <c r="H72" s="2" t="s">
        <v>73</v>
      </c>
      <c r="I72" s="2"/>
      <c r="J72" s="7">
        <v>5817.96</v>
      </c>
      <c r="K72" s="9">
        <f>(K54+K55)*8%</f>
        <v>6480</v>
      </c>
    </row>
    <row r="73" spans="1:12" x14ac:dyDescent="0.2">
      <c r="A73" s="2"/>
      <c r="B73" s="2"/>
      <c r="C73" s="2"/>
      <c r="D73" s="2"/>
      <c r="E73" s="2"/>
      <c r="F73" s="2"/>
      <c r="G73" s="2"/>
      <c r="H73" s="2" t="s">
        <v>74</v>
      </c>
      <c r="I73" s="2"/>
      <c r="J73" s="7">
        <v>9456</v>
      </c>
      <c r="K73" s="9">
        <f>(K59-K48)*1.45%</f>
        <v>9025.2891386500014</v>
      </c>
    </row>
    <row r="74" spans="1:12" ht="16" thickBot="1" x14ac:dyDescent="0.25">
      <c r="A74" s="2"/>
      <c r="B74" s="2"/>
      <c r="C74" s="2"/>
      <c r="D74" s="2"/>
      <c r="E74" s="2"/>
      <c r="F74" s="2"/>
      <c r="G74" s="2"/>
      <c r="H74" s="2" t="s">
        <v>75</v>
      </c>
      <c r="I74" s="2"/>
      <c r="J74" s="7">
        <v>1944</v>
      </c>
      <c r="K74" s="26">
        <f>K59*0.33%</f>
        <v>2094.7622594580002</v>
      </c>
    </row>
    <row r="75" spans="1:12" ht="16" thickBot="1" x14ac:dyDescent="0.25">
      <c r="A75" s="2"/>
      <c r="B75" s="2"/>
      <c r="C75" s="2"/>
      <c r="D75" s="2"/>
      <c r="E75" s="2"/>
      <c r="F75" s="2"/>
      <c r="G75" s="2" t="s">
        <v>76</v>
      </c>
      <c r="H75" s="2"/>
      <c r="I75" s="2"/>
      <c r="J75" s="14">
        <f>ROUND(SUM(J71:J74),5)</f>
        <v>17217.96</v>
      </c>
      <c r="K75" s="27">
        <f>SUM(K72:K74)</f>
        <v>17600.051398108</v>
      </c>
    </row>
    <row r="76" spans="1:12" x14ac:dyDescent="0.2">
      <c r="A76" s="2"/>
      <c r="B76" s="2"/>
      <c r="C76" s="2"/>
      <c r="D76" s="2"/>
      <c r="E76" s="2"/>
      <c r="F76" s="2" t="s">
        <v>77</v>
      </c>
      <c r="G76" s="2"/>
      <c r="H76" s="2"/>
      <c r="I76" s="2"/>
      <c r="J76" s="7">
        <f>ROUND(J44+J59+J70+J75,5)</f>
        <v>780869.96</v>
      </c>
      <c r="K76" s="16">
        <f>ROUND(K44+K59+K70+K75,5)</f>
        <v>840165.85305000003</v>
      </c>
      <c r="L76" s="20"/>
    </row>
    <row r="77" spans="1:12" x14ac:dyDescent="0.2">
      <c r="A77" s="2"/>
      <c r="B77" s="2"/>
      <c r="C77" s="2"/>
      <c r="D77" s="2"/>
      <c r="E77" s="2"/>
      <c r="F77" s="2" t="s">
        <v>78</v>
      </c>
      <c r="G77" s="2"/>
      <c r="H77" s="2"/>
      <c r="I77" s="2"/>
      <c r="J77" s="7">
        <v>500</v>
      </c>
      <c r="K77" s="9">
        <v>250</v>
      </c>
    </row>
    <row r="78" spans="1:12" x14ac:dyDescent="0.2">
      <c r="A78" s="2"/>
      <c r="B78" s="2"/>
      <c r="C78" s="2"/>
      <c r="D78" s="2"/>
      <c r="E78" s="2"/>
      <c r="F78" s="2" t="s">
        <v>79</v>
      </c>
      <c r="G78" s="2"/>
      <c r="H78" s="2"/>
      <c r="I78" s="2"/>
      <c r="J78" s="7">
        <v>600</v>
      </c>
      <c r="K78" s="9">
        <v>600</v>
      </c>
    </row>
    <row r="79" spans="1:12" x14ac:dyDescent="0.2">
      <c r="A79" s="2"/>
      <c r="B79" s="2"/>
      <c r="C79" s="2"/>
      <c r="D79" s="2"/>
      <c r="E79" s="2"/>
      <c r="F79" s="2" t="s">
        <v>80</v>
      </c>
      <c r="G79" s="2"/>
      <c r="H79" s="2"/>
      <c r="I79" s="2"/>
      <c r="J79" s="7"/>
      <c r="K79" s="9"/>
    </row>
    <row r="80" spans="1:12" x14ac:dyDescent="0.2">
      <c r="A80" s="2"/>
      <c r="B80" s="2"/>
      <c r="C80" s="2"/>
      <c r="D80" s="2"/>
      <c r="E80" s="2"/>
      <c r="F80" s="2"/>
      <c r="G80" s="2" t="s">
        <v>81</v>
      </c>
      <c r="H80" s="2"/>
      <c r="I80" s="2"/>
      <c r="J80" s="7">
        <v>18500</v>
      </c>
      <c r="K80" s="9">
        <v>0</v>
      </c>
    </row>
    <row r="81" spans="1:12" x14ac:dyDescent="0.2">
      <c r="A81" s="2"/>
      <c r="B81" s="2"/>
      <c r="C81" s="2"/>
      <c r="D81" s="2"/>
      <c r="E81" s="2"/>
      <c r="F81" s="2"/>
      <c r="G81" s="2" t="s">
        <v>82</v>
      </c>
      <c r="H81" s="2"/>
      <c r="I81" s="2"/>
      <c r="J81" s="7">
        <v>2500</v>
      </c>
      <c r="K81" s="9">
        <v>5000</v>
      </c>
    </row>
    <row r="82" spans="1:12" ht="16" thickBot="1" x14ac:dyDescent="0.25">
      <c r="A82" s="2"/>
      <c r="B82" s="2"/>
      <c r="C82" s="2"/>
      <c r="D82" s="2"/>
      <c r="E82" s="2"/>
      <c r="F82" s="2"/>
      <c r="G82" s="2" t="s">
        <v>83</v>
      </c>
      <c r="H82" s="2"/>
      <c r="I82" s="2"/>
      <c r="J82" s="18">
        <v>5000</v>
      </c>
      <c r="K82" s="26">
        <v>2000</v>
      </c>
    </row>
    <row r="83" spans="1:12" x14ac:dyDescent="0.2">
      <c r="A83" s="2"/>
      <c r="B83" s="2"/>
      <c r="C83" s="2"/>
      <c r="D83" s="2"/>
      <c r="E83" s="2"/>
      <c r="F83" s="2" t="s">
        <v>84</v>
      </c>
      <c r="G83" s="2"/>
      <c r="H83" s="2"/>
      <c r="I83" s="2"/>
      <c r="J83" s="7">
        <f>ROUND(SUM(J79:J82),5)</f>
        <v>26000</v>
      </c>
      <c r="K83" s="16">
        <f>ROUND(SUM(K79:K82),5)</f>
        <v>7000</v>
      </c>
    </row>
    <row r="84" spans="1:12" x14ac:dyDescent="0.2">
      <c r="A84" s="2"/>
      <c r="B84" s="2"/>
      <c r="C84" s="2"/>
      <c r="D84" s="2"/>
      <c r="E84" s="2"/>
      <c r="F84" s="2" t="s">
        <v>85</v>
      </c>
      <c r="G84" s="2"/>
      <c r="H84" s="2"/>
      <c r="I84" s="2"/>
      <c r="J84" s="7"/>
      <c r="K84" s="9"/>
    </row>
    <row r="85" spans="1:12" x14ac:dyDescent="0.2">
      <c r="A85" s="2"/>
      <c r="B85" s="2"/>
      <c r="C85" s="2"/>
      <c r="D85" s="2"/>
      <c r="E85" s="2"/>
      <c r="F85" s="2"/>
      <c r="G85" s="2" t="s">
        <v>86</v>
      </c>
      <c r="H85" s="2"/>
      <c r="I85" s="2"/>
      <c r="J85" s="7"/>
      <c r="K85" s="9"/>
    </row>
    <row r="86" spans="1:12" x14ac:dyDescent="0.2">
      <c r="A86" s="2"/>
      <c r="B86" s="2"/>
      <c r="C86" s="2"/>
      <c r="D86" s="2"/>
      <c r="E86" s="2"/>
      <c r="F86" s="2"/>
      <c r="G86" s="2"/>
      <c r="H86" s="2" t="s">
        <v>87</v>
      </c>
      <c r="I86" s="2"/>
      <c r="J86" s="7">
        <v>12000</v>
      </c>
      <c r="K86" s="9">
        <v>12000</v>
      </c>
      <c r="L86" s="21"/>
    </row>
    <row r="87" spans="1:12" x14ac:dyDescent="0.2">
      <c r="A87" s="2"/>
      <c r="B87" s="2"/>
      <c r="C87" s="2"/>
      <c r="D87" s="2"/>
      <c r="E87" s="2"/>
      <c r="F87" s="2"/>
      <c r="G87" s="2"/>
      <c r="H87" s="2" t="s">
        <v>88</v>
      </c>
      <c r="I87" s="2"/>
      <c r="J87" s="7">
        <v>1200</v>
      </c>
      <c r="K87" s="9">
        <v>1500</v>
      </c>
    </row>
    <row r="88" spans="1:12" x14ac:dyDescent="0.2">
      <c r="A88" s="2"/>
      <c r="B88" s="2"/>
      <c r="C88" s="2"/>
      <c r="D88" s="2"/>
      <c r="E88" s="2"/>
      <c r="F88" s="2"/>
      <c r="G88" s="2"/>
      <c r="H88" s="2" t="s">
        <v>89</v>
      </c>
      <c r="I88" s="2"/>
      <c r="J88" s="7">
        <v>1200</v>
      </c>
      <c r="K88" s="9">
        <v>1500</v>
      </c>
    </row>
    <row r="89" spans="1:12" ht="16" thickBot="1" x14ac:dyDescent="0.25">
      <c r="A89" s="2"/>
      <c r="B89" s="2"/>
      <c r="C89" s="2"/>
      <c r="D89" s="2"/>
      <c r="E89" s="2"/>
      <c r="F89" s="2"/>
      <c r="G89" s="2"/>
      <c r="H89" s="2" t="s">
        <v>90</v>
      </c>
      <c r="I89" s="2"/>
      <c r="J89" s="18">
        <v>1500</v>
      </c>
      <c r="K89" s="26">
        <v>1500</v>
      </c>
    </row>
    <row r="90" spans="1:12" x14ac:dyDescent="0.2">
      <c r="A90" s="2"/>
      <c r="B90" s="2"/>
      <c r="C90" s="2"/>
      <c r="D90" s="2"/>
      <c r="E90" s="2"/>
      <c r="F90" s="2"/>
      <c r="G90" s="2" t="s">
        <v>91</v>
      </c>
      <c r="H90" s="2"/>
      <c r="I90" s="2"/>
      <c r="J90" s="7">
        <f>ROUND(SUM(J85:J89),5)</f>
        <v>15900</v>
      </c>
      <c r="K90" s="16">
        <f>ROUND(SUM(K86:K89),5)</f>
        <v>16500</v>
      </c>
    </row>
    <row r="91" spans="1:12" x14ac:dyDescent="0.2">
      <c r="A91" s="2"/>
      <c r="B91" s="2"/>
      <c r="C91" s="2"/>
      <c r="D91" s="2"/>
      <c r="E91" s="2"/>
      <c r="F91" s="2"/>
      <c r="G91" s="2" t="s">
        <v>92</v>
      </c>
      <c r="H91" s="2"/>
      <c r="I91" s="2"/>
      <c r="J91" s="7"/>
      <c r="K91" s="9"/>
    </row>
    <row r="92" spans="1:12" x14ac:dyDescent="0.2">
      <c r="A92" s="2"/>
      <c r="B92" s="2"/>
      <c r="C92" s="2"/>
      <c r="D92" s="2"/>
      <c r="E92" s="2"/>
      <c r="F92" s="2"/>
      <c r="G92" s="2"/>
      <c r="H92" s="2" t="s">
        <v>93</v>
      </c>
      <c r="I92" s="2"/>
      <c r="J92" s="7">
        <v>720</v>
      </c>
      <c r="K92" s="9">
        <v>1200</v>
      </c>
    </row>
    <row r="93" spans="1:12" x14ac:dyDescent="0.2">
      <c r="A93" s="2"/>
      <c r="B93" s="2"/>
      <c r="C93" s="2"/>
      <c r="D93" s="2"/>
      <c r="E93" s="2"/>
      <c r="F93" s="2"/>
      <c r="G93" s="2"/>
      <c r="H93" s="2" t="s">
        <v>94</v>
      </c>
      <c r="I93" s="2"/>
      <c r="J93" s="7">
        <v>2000</v>
      </c>
      <c r="K93" s="9">
        <v>1500</v>
      </c>
    </row>
    <row r="94" spans="1:12" x14ac:dyDescent="0.2">
      <c r="A94" s="2"/>
      <c r="B94" s="2"/>
      <c r="C94" s="2"/>
      <c r="D94" s="2"/>
      <c r="E94" s="2"/>
      <c r="F94" s="2"/>
      <c r="G94" s="2"/>
      <c r="H94" s="2" t="s">
        <v>95</v>
      </c>
      <c r="I94" s="2"/>
      <c r="J94" s="7">
        <v>5100</v>
      </c>
      <c r="K94" s="9">
        <v>4200</v>
      </c>
    </row>
    <row r="95" spans="1:12" x14ac:dyDescent="0.2">
      <c r="A95" s="2"/>
      <c r="B95" s="2"/>
      <c r="C95" s="2"/>
      <c r="D95" s="2"/>
      <c r="E95" s="2"/>
      <c r="F95" s="2"/>
      <c r="G95" s="2"/>
      <c r="H95" s="2" t="s">
        <v>96</v>
      </c>
      <c r="I95" s="2"/>
      <c r="J95" s="7">
        <v>900</v>
      </c>
      <c r="K95" s="9">
        <v>900</v>
      </c>
    </row>
    <row r="96" spans="1:12" ht="16" thickBot="1" x14ac:dyDescent="0.25">
      <c r="A96" s="2"/>
      <c r="B96" s="2"/>
      <c r="C96" s="2"/>
      <c r="D96" s="2"/>
      <c r="E96" s="2"/>
      <c r="F96" s="2"/>
      <c r="G96" s="2"/>
      <c r="H96" s="2" t="s">
        <v>97</v>
      </c>
      <c r="I96" s="2"/>
      <c r="J96" s="18">
        <v>900</v>
      </c>
      <c r="K96" s="26">
        <v>900</v>
      </c>
    </row>
    <row r="97" spans="1:11" x14ac:dyDescent="0.2">
      <c r="A97" s="2"/>
      <c r="B97" s="2"/>
      <c r="C97" s="2"/>
      <c r="D97" s="2"/>
      <c r="E97" s="2"/>
      <c r="F97" s="2"/>
      <c r="G97" s="2" t="s">
        <v>98</v>
      </c>
      <c r="H97" s="2"/>
      <c r="I97" s="2"/>
      <c r="J97" s="7">
        <f>ROUND(SUM(J91:J96),5)</f>
        <v>9620</v>
      </c>
      <c r="K97" s="16">
        <f>ROUND(SUM(K91:K96),5)</f>
        <v>8700</v>
      </c>
    </row>
    <row r="98" spans="1:11" x14ac:dyDescent="0.2">
      <c r="A98" s="2"/>
      <c r="B98" s="2"/>
      <c r="C98" s="2"/>
      <c r="D98" s="2"/>
      <c r="E98" s="2"/>
      <c r="F98" s="2"/>
      <c r="G98" s="2" t="s">
        <v>99</v>
      </c>
      <c r="H98" s="2"/>
      <c r="I98" s="2"/>
      <c r="J98" s="7"/>
      <c r="K98" s="9"/>
    </row>
    <row r="99" spans="1:11" x14ac:dyDescent="0.2">
      <c r="A99" s="2"/>
      <c r="B99" s="2"/>
      <c r="C99" s="2"/>
      <c r="D99" s="2"/>
      <c r="E99" s="2"/>
      <c r="F99" s="2"/>
      <c r="G99" s="2"/>
      <c r="H99" s="2" t="s">
        <v>100</v>
      </c>
      <c r="I99" s="2"/>
      <c r="J99" s="7">
        <v>1560</v>
      </c>
      <c r="K99" s="9">
        <v>1560</v>
      </c>
    </row>
    <row r="100" spans="1:11" x14ac:dyDescent="0.2">
      <c r="A100" s="2"/>
      <c r="B100" s="2"/>
      <c r="C100" s="2"/>
      <c r="D100" s="2"/>
      <c r="E100" s="2"/>
      <c r="F100" s="2"/>
      <c r="G100" s="2"/>
      <c r="H100" s="2" t="s">
        <v>101</v>
      </c>
      <c r="I100" s="2"/>
      <c r="J100" s="7"/>
      <c r="K100" s="9"/>
    </row>
    <row r="101" spans="1:11" x14ac:dyDescent="0.2">
      <c r="A101" s="2"/>
      <c r="B101" s="2"/>
      <c r="C101" s="2"/>
      <c r="D101" s="2"/>
      <c r="E101" s="2"/>
      <c r="F101" s="2"/>
      <c r="G101" s="2"/>
      <c r="H101" s="2"/>
      <c r="I101" s="2" t="s">
        <v>102</v>
      </c>
      <c r="J101" s="7">
        <v>12016</v>
      </c>
      <c r="K101" s="9">
        <v>14000</v>
      </c>
    </row>
    <row r="102" spans="1:11" x14ac:dyDescent="0.2">
      <c r="A102" s="2"/>
      <c r="B102" s="2"/>
      <c r="C102" s="2"/>
      <c r="D102" s="2"/>
      <c r="E102" s="2"/>
      <c r="F102" s="2"/>
      <c r="G102" s="2"/>
      <c r="H102" s="2"/>
      <c r="I102" s="2" t="s">
        <v>103</v>
      </c>
      <c r="J102" s="7">
        <v>2400</v>
      </c>
      <c r="K102" s="9">
        <v>3000</v>
      </c>
    </row>
    <row r="103" spans="1:11" ht="16" thickBot="1" x14ac:dyDescent="0.25">
      <c r="A103" s="2"/>
      <c r="B103" s="2"/>
      <c r="C103" s="2"/>
      <c r="D103" s="2"/>
      <c r="E103" s="2"/>
      <c r="F103" s="2"/>
      <c r="G103" s="2"/>
      <c r="H103" s="2"/>
      <c r="I103" s="2" t="s">
        <v>104</v>
      </c>
      <c r="J103" s="18">
        <v>2400</v>
      </c>
      <c r="K103" s="26">
        <v>3000</v>
      </c>
    </row>
    <row r="104" spans="1:11" x14ac:dyDescent="0.2">
      <c r="A104" s="2"/>
      <c r="B104" s="2"/>
      <c r="C104" s="2"/>
      <c r="D104" s="2"/>
      <c r="E104" s="2"/>
      <c r="F104" s="2"/>
      <c r="G104" s="2"/>
      <c r="H104" s="2" t="s">
        <v>105</v>
      </c>
      <c r="I104" s="2"/>
      <c r="J104" s="7">
        <f>ROUND(SUM(J100:J103),5)</f>
        <v>16816</v>
      </c>
      <c r="K104" s="16">
        <f>ROUND(SUM(K100:K103),5)</f>
        <v>20000</v>
      </c>
    </row>
    <row r="105" spans="1:11" ht="16" thickBot="1" x14ac:dyDescent="0.25">
      <c r="A105" s="2"/>
      <c r="B105" s="2"/>
      <c r="C105" s="2"/>
      <c r="D105" s="2"/>
      <c r="E105" s="2"/>
      <c r="F105" s="2"/>
      <c r="G105" s="2"/>
      <c r="H105" s="2" t="s">
        <v>106</v>
      </c>
      <c r="I105" s="2"/>
      <c r="J105" s="18">
        <v>1560</v>
      </c>
      <c r="K105" s="26">
        <v>1700</v>
      </c>
    </row>
    <row r="106" spans="1:11" x14ac:dyDescent="0.2">
      <c r="A106" s="2"/>
      <c r="B106" s="2"/>
      <c r="C106" s="2"/>
      <c r="D106" s="2"/>
      <c r="E106" s="2"/>
      <c r="F106" s="2"/>
      <c r="G106" s="2" t="s">
        <v>107</v>
      </c>
      <c r="H106" s="2"/>
      <c r="I106" s="2"/>
      <c r="J106" s="7">
        <f>ROUND(SUM(J98:J99)+SUM(J104:J105),5)</f>
        <v>19936</v>
      </c>
      <c r="K106" s="16">
        <f>ROUND(SUM(K98:K99)+SUM(K104:K105),5)</f>
        <v>23260</v>
      </c>
    </row>
    <row r="107" spans="1:11" ht="16" thickBot="1" x14ac:dyDescent="0.25">
      <c r="A107" s="2"/>
      <c r="B107" s="2"/>
      <c r="C107" s="2"/>
      <c r="D107" s="2"/>
      <c r="E107" s="2"/>
      <c r="F107" s="2"/>
      <c r="G107" s="2" t="s">
        <v>108</v>
      </c>
      <c r="H107" s="2"/>
      <c r="I107" s="2"/>
      <c r="J107" s="7">
        <v>1000</v>
      </c>
      <c r="K107" s="26">
        <v>1000</v>
      </c>
    </row>
    <row r="108" spans="1:11" ht="16" thickBot="1" x14ac:dyDescent="0.25">
      <c r="A108" s="2"/>
      <c r="B108" s="2"/>
      <c r="C108" s="2"/>
      <c r="D108" s="2"/>
      <c r="E108" s="2"/>
      <c r="F108" s="2" t="s">
        <v>109</v>
      </c>
      <c r="G108" s="2"/>
      <c r="H108" s="2"/>
      <c r="I108" s="2"/>
      <c r="J108" s="14">
        <f>ROUND(J84+J90+J97+SUM(J106:J107),5)</f>
        <v>46456</v>
      </c>
      <c r="K108" s="15">
        <f>ROUND(K84+K90+K97+SUM(K106:K107),5)</f>
        <v>49460</v>
      </c>
    </row>
    <row r="109" spans="1:11" x14ac:dyDescent="0.2">
      <c r="A109" s="2"/>
      <c r="B109" s="2"/>
      <c r="C109" s="2"/>
      <c r="D109" s="2"/>
      <c r="E109" s="2" t="s">
        <v>110</v>
      </c>
      <c r="F109" s="2"/>
      <c r="G109" s="2"/>
      <c r="H109" s="2"/>
      <c r="I109" s="2"/>
      <c r="J109" s="7">
        <f>ROUND(SUM(J19:J20)+J24+SUM(J34:J35)+SUM(J41:J43)+SUM(J76:J78)+J83+J108,5)</f>
        <v>957042.08</v>
      </c>
      <c r="K109" s="16">
        <f>ROUND(SUM(K19:K20)+K24+SUM(K34:K35)+SUM(K41:K43)+SUM(K76:K78)+K83+K108,5)</f>
        <v>997255.52804999996</v>
      </c>
    </row>
    <row r="110" spans="1:11" x14ac:dyDescent="0.2">
      <c r="A110" s="2"/>
      <c r="B110" s="2"/>
      <c r="C110" s="2"/>
      <c r="D110" s="2"/>
      <c r="E110" s="2" t="s">
        <v>111</v>
      </c>
      <c r="F110" s="2"/>
      <c r="G110" s="2"/>
      <c r="H110" s="2"/>
      <c r="I110" s="2"/>
      <c r="J110" s="7"/>
      <c r="K110" s="9"/>
    </row>
    <row r="111" spans="1:11" x14ac:dyDescent="0.2">
      <c r="A111" s="2"/>
      <c r="B111" s="2"/>
      <c r="C111" s="2"/>
      <c r="D111" s="2"/>
      <c r="E111" s="2"/>
      <c r="F111" s="2" t="s">
        <v>112</v>
      </c>
      <c r="G111" s="2"/>
      <c r="H111" s="2"/>
      <c r="I111" s="2"/>
      <c r="J111" s="7">
        <v>5000</v>
      </c>
      <c r="K111" s="9">
        <v>5000</v>
      </c>
    </row>
    <row r="112" spans="1:11" ht="16" thickBot="1" x14ac:dyDescent="0.25">
      <c r="A112" s="2"/>
      <c r="B112" s="2"/>
      <c r="C112" s="2"/>
      <c r="D112" s="2"/>
      <c r="E112" s="2"/>
      <c r="F112" s="2" t="s">
        <v>113</v>
      </c>
      <c r="G112" s="2"/>
      <c r="H112" s="2"/>
      <c r="I112" s="2"/>
      <c r="J112" s="18">
        <v>1000</v>
      </c>
      <c r="K112" s="26">
        <v>1000</v>
      </c>
    </row>
    <row r="113" spans="1:12" x14ac:dyDescent="0.2">
      <c r="A113" s="2"/>
      <c r="B113" s="2"/>
      <c r="C113" s="2"/>
      <c r="D113" s="2"/>
      <c r="E113" s="2" t="s">
        <v>114</v>
      </c>
      <c r="F113" s="2"/>
      <c r="G113" s="2"/>
      <c r="H113" s="2"/>
      <c r="I113" s="2"/>
      <c r="J113" s="7">
        <f>ROUND(SUM(J110:J112),5)</f>
        <v>6000</v>
      </c>
      <c r="K113" s="16">
        <f>ROUND(SUM(K110:K112),5)</f>
        <v>6000</v>
      </c>
    </row>
    <row r="114" spans="1:12" x14ac:dyDescent="0.2">
      <c r="A114" s="2"/>
      <c r="B114" s="2"/>
      <c r="C114" s="2"/>
      <c r="D114" s="2"/>
      <c r="E114" s="2" t="s">
        <v>115</v>
      </c>
      <c r="F114" s="2"/>
      <c r="G114" s="2"/>
      <c r="H114" s="2"/>
      <c r="I114" s="2"/>
      <c r="J114" s="7"/>
      <c r="K114" s="9"/>
    </row>
    <row r="115" spans="1:12" x14ac:dyDescent="0.2">
      <c r="A115" s="2"/>
      <c r="B115" s="2"/>
      <c r="C115" s="2"/>
      <c r="D115" s="2"/>
      <c r="E115" s="2"/>
      <c r="F115" s="2" t="s">
        <v>116</v>
      </c>
      <c r="G115" s="2"/>
      <c r="H115" s="2"/>
      <c r="I115" s="2"/>
      <c r="J115" s="7">
        <v>6000</v>
      </c>
      <c r="K115" s="9">
        <v>7200</v>
      </c>
    </row>
    <row r="116" spans="1:12" x14ac:dyDescent="0.2">
      <c r="A116" s="2"/>
      <c r="B116" s="2"/>
      <c r="C116" s="2"/>
      <c r="D116" s="2"/>
      <c r="E116" s="2"/>
      <c r="F116" s="2" t="s">
        <v>117</v>
      </c>
      <c r="G116" s="2"/>
      <c r="H116" s="2"/>
      <c r="I116" s="2"/>
      <c r="J116" s="7">
        <v>2000</v>
      </c>
      <c r="K116" s="9">
        <v>2000</v>
      </c>
    </row>
    <row r="117" spans="1:12" x14ac:dyDescent="0.2">
      <c r="A117" s="2"/>
      <c r="B117" s="2"/>
      <c r="C117" s="2"/>
      <c r="D117" s="2"/>
      <c r="E117" s="2"/>
      <c r="F117" s="2" t="s">
        <v>118</v>
      </c>
      <c r="G117" s="2"/>
      <c r="H117" s="2"/>
      <c r="I117" s="2"/>
      <c r="J117" s="7">
        <v>6000</v>
      </c>
      <c r="K117" s="9">
        <v>7500</v>
      </c>
    </row>
    <row r="118" spans="1:12" x14ac:dyDescent="0.2">
      <c r="A118" s="2"/>
      <c r="B118" s="2"/>
      <c r="C118" s="2"/>
      <c r="D118" s="2"/>
      <c r="E118" s="2"/>
      <c r="F118" s="2" t="s">
        <v>119</v>
      </c>
      <c r="G118" s="2"/>
      <c r="H118" s="2"/>
      <c r="I118" s="2"/>
      <c r="J118" s="7">
        <v>1800</v>
      </c>
      <c r="K118" s="9">
        <v>1500</v>
      </c>
      <c r="L118" s="21"/>
    </row>
    <row r="119" spans="1:12" ht="16" thickBot="1" x14ac:dyDescent="0.25">
      <c r="A119" s="2"/>
      <c r="B119" s="2"/>
      <c r="C119" s="2"/>
      <c r="D119" s="2"/>
      <c r="E119" s="2"/>
      <c r="F119" s="2" t="s">
        <v>120</v>
      </c>
      <c r="G119" s="2"/>
      <c r="H119" s="2"/>
      <c r="I119" s="2"/>
      <c r="J119" s="18">
        <v>4751.6000000000004</v>
      </c>
      <c r="K119" s="26">
        <v>5430</v>
      </c>
      <c r="L119" s="21"/>
    </row>
    <row r="120" spans="1:12" x14ac:dyDescent="0.2">
      <c r="A120" s="2"/>
      <c r="B120" s="2"/>
      <c r="C120" s="2"/>
      <c r="D120" s="2"/>
      <c r="E120" s="2" t="s">
        <v>121</v>
      </c>
      <c r="F120" s="2"/>
      <c r="G120" s="2"/>
      <c r="H120" s="2"/>
      <c r="I120" s="2"/>
      <c r="J120" s="7">
        <f>ROUND(SUM(J114:J119),5)</f>
        <v>20551.599999999999</v>
      </c>
      <c r="K120" s="16">
        <f>ROUND(SUM(K114:K119),5)</f>
        <v>23630</v>
      </c>
    </row>
    <row r="121" spans="1:12" x14ac:dyDescent="0.2">
      <c r="A121" s="2"/>
      <c r="B121" s="2"/>
      <c r="C121" s="2"/>
      <c r="D121" s="2"/>
      <c r="E121" s="2" t="s">
        <v>122</v>
      </c>
      <c r="F121" s="2"/>
      <c r="G121" s="2"/>
      <c r="H121" s="2"/>
      <c r="I121" s="2"/>
      <c r="J121" s="7"/>
      <c r="K121" s="9"/>
    </row>
    <row r="122" spans="1:12" x14ac:dyDescent="0.2">
      <c r="A122" s="2"/>
      <c r="B122" s="2"/>
      <c r="C122" s="2"/>
      <c r="D122" s="2"/>
      <c r="E122" s="2"/>
      <c r="F122" s="2" t="s">
        <v>123</v>
      </c>
      <c r="G122" s="2"/>
      <c r="H122" s="2"/>
      <c r="I122" s="2"/>
      <c r="J122" s="7"/>
      <c r="K122" s="9"/>
    </row>
    <row r="123" spans="1:12" x14ac:dyDescent="0.2">
      <c r="A123" s="2"/>
      <c r="B123" s="2"/>
      <c r="C123" s="2"/>
      <c r="D123" s="2"/>
      <c r="E123" s="2"/>
      <c r="F123" s="2"/>
      <c r="G123" s="2" t="s">
        <v>124</v>
      </c>
      <c r="H123" s="2"/>
      <c r="I123" s="2"/>
      <c r="J123" s="7">
        <v>5000</v>
      </c>
      <c r="K123" s="9">
        <v>8000</v>
      </c>
    </row>
    <row r="124" spans="1:12" x14ac:dyDescent="0.2">
      <c r="A124" s="2"/>
      <c r="B124" s="2"/>
      <c r="C124" s="2"/>
      <c r="D124" s="2"/>
      <c r="E124" s="2"/>
      <c r="F124" s="2"/>
      <c r="G124" s="2" t="s">
        <v>125</v>
      </c>
      <c r="H124" s="2"/>
      <c r="I124" s="2"/>
      <c r="J124" s="7">
        <v>10000</v>
      </c>
      <c r="K124" s="9">
        <v>5000</v>
      </c>
    </row>
    <row r="125" spans="1:12" x14ac:dyDescent="0.2">
      <c r="A125" s="2"/>
      <c r="B125" s="2"/>
      <c r="C125" s="2"/>
      <c r="D125" s="2"/>
      <c r="E125" s="2"/>
      <c r="F125" s="2"/>
      <c r="G125" s="2" t="s">
        <v>126</v>
      </c>
      <c r="H125" s="2"/>
      <c r="I125" s="2"/>
      <c r="J125" s="7">
        <v>25000</v>
      </c>
      <c r="K125" s="9">
        <v>13000</v>
      </c>
    </row>
    <row r="126" spans="1:12" x14ac:dyDescent="0.2">
      <c r="A126" s="2"/>
      <c r="B126" s="2"/>
      <c r="C126" s="2"/>
      <c r="D126" s="2"/>
      <c r="E126" s="2"/>
      <c r="F126" s="2"/>
      <c r="G126" s="2" t="s">
        <v>127</v>
      </c>
      <c r="H126" s="2"/>
      <c r="I126" s="2"/>
      <c r="J126" s="7">
        <v>3000</v>
      </c>
      <c r="K126" s="9">
        <v>1500</v>
      </c>
    </row>
    <row r="127" spans="1:12" x14ac:dyDescent="0.2">
      <c r="A127" s="2"/>
      <c r="B127" s="2"/>
      <c r="C127" s="2"/>
      <c r="D127" s="2"/>
      <c r="E127" s="2"/>
      <c r="F127" s="2"/>
      <c r="G127" s="2" t="s">
        <v>128</v>
      </c>
      <c r="H127" s="2"/>
      <c r="I127" s="2"/>
      <c r="J127" s="7">
        <v>2400</v>
      </c>
      <c r="K127" s="9">
        <v>1000</v>
      </c>
    </row>
    <row r="128" spans="1:12" x14ac:dyDescent="0.2">
      <c r="A128" s="2"/>
      <c r="B128" s="2"/>
      <c r="C128" s="2"/>
      <c r="D128" s="2"/>
      <c r="E128" s="2"/>
      <c r="F128" s="2"/>
      <c r="G128" s="2" t="s">
        <v>129</v>
      </c>
      <c r="H128" s="2"/>
      <c r="I128" s="2"/>
      <c r="J128" s="7">
        <v>7200</v>
      </c>
      <c r="K128" s="9">
        <v>3600</v>
      </c>
    </row>
    <row r="129" spans="1:11" x14ac:dyDescent="0.2">
      <c r="A129" s="2"/>
      <c r="B129" s="2"/>
      <c r="C129" s="2"/>
      <c r="D129" s="2"/>
      <c r="E129" s="2"/>
      <c r="F129" s="2"/>
      <c r="G129" s="2" t="s">
        <v>130</v>
      </c>
      <c r="H129" s="2"/>
      <c r="I129" s="2"/>
      <c r="J129" s="7">
        <v>5000</v>
      </c>
      <c r="K129" s="9">
        <v>3000</v>
      </c>
    </row>
    <row r="130" spans="1:11" ht="16" thickBot="1" x14ac:dyDescent="0.25">
      <c r="A130" s="2"/>
      <c r="B130" s="2"/>
      <c r="C130" s="2"/>
      <c r="D130" s="2"/>
      <c r="E130" s="2"/>
      <c r="F130" s="2"/>
      <c r="G130" s="2" t="s">
        <v>131</v>
      </c>
      <c r="H130" s="2"/>
      <c r="I130" s="2"/>
      <c r="J130" s="18">
        <v>6000</v>
      </c>
      <c r="K130" s="26">
        <v>6000</v>
      </c>
    </row>
    <row r="131" spans="1:11" x14ac:dyDescent="0.2">
      <c r="A131" s="2"/>
      <c r="B131" s="2"/>
      <c r="C131" s="2"/>
      <c r="D131" s="2"/>
      <c r="E131" s="2"/>
      <c r="F131" s="2" t="s">
        <v>132</v>
      </c>
      <c r="G131" s="2"/>
      <c r="H131" s="2"/>
      <c r="I131" s="2"/>
      <c r="J131" s="7">
        <f>ROUND(SUM(J122:J130),5)</f>
        <v>63600</v>
      </c>
      <c r="K131" s="16">
        <f>ROUND(SUM(K122:K130),5)</f>
        <v>41100</v>
      </c>
    </row>
    <row r="132" spans="1:11" x14ac:dyDescent="0.2">
      <c r="A132" s="2"/>
      <c r="B132" s="2"/>
      <c r="C132" s="2"/>
      <c r="D132" s="2"/>
      <c r="E132" s="2"/>
      <c r="F132" s="2" t="s">
        <v>133</v>
      </c>
      <c r="G132" s="2"/>
      <c r="H132" s="2"/>
      <c r="I132" s="2"/>
      <c r="J132" s="7">
        <v>2400</v>
      </c>
      <c r="K132" s="9">
        <v>1000</v>
      </c>
    </row>
    <row r="133" spans="1:11" x14ac:dyDescent="0.2">
      <c r="A133" s="2"/>
      <c r="B133" s="2"/>
      <c r="C133" s="2"/>
      <c r="D133" s="2"/>
      <c r="E133" s="2"/>
      <c r="F133" s="2" t="s">
        <v>134</v>
      </c>
      <c r="G133" s="2"/>
      <c r="H133" s="2"/>
      <c r="I133" s="2"/>
      <c r="J133" s="7">
        <v>5400</v>
      </c>
      <c r="K133" s="9">
        <v>8000</v>
      </c>
    </row>
    <row r="134" spans="1:11" x14ac:dyDescent="0.2">
      <c r="A134" s="2"/>
      <c r="B134" s="2"/>
      <c r="C134" s="2"/>
      <c r="D134" s="2"/>
      <c r="E134" s="2"/>
      <c r="F134" s="2" t="s">
        <v>135</v>
      </c>
      <c r="G134" s="2"/>
      <c r="H134" s="2"/>
      <c r="I134" s="2"/>
      <c r="J134" s="7">
        <v>40000</v>
      </c>
      <c r="K134" s="9">
        <v>28423.759999999998</v>
      </c>
    </row>
    <row r="135" spans="1:11" ht="16" thickBot="1" x14ac:dyDescent="0.25">
      <c r="A135" s="2"/>
      <c r="B135" s="2"/>
      <c r="C135" s="2"/>
      <c r="D135" s="2"/>
      <c r="E135" s="2"/>
      <c r="F135" s="2" t="s">
        <v>136</v>
      </c>
      <c r="G135" s="2"/>
      <c r="H135" s="2"/>
      <c r="I135" s="2"/>
      <c r="J135" s="18"/>
      <c r="K135" s="26">
        <v>13100</v>
      </c>
    </row>
    <row r="136" spans="1:11" x14ac:dyDescent="0.2">
      <c r="A136" s="2"/>
      <c r="B136" s="2"/>
      <c r="C136" s="2"/>
      <c r="D136" s="2"/>
      <c r="E136" s="2" t="s">
        <v>137</v>
      </c>
      <c r="F136" s="2"/>
      <c r="G136" s="2"/>
      <c r="H136" s="2"/>
      <c r="I136" s="2"/>
      <c r="J136" s="7">
        <f>ROUND(J121+SUM(J131:J134),5)</f>
        <v>111400</v>
      </c>
      <c r="K136" s="16">
        <f>ROUND(K121+SUM(K131:K135),5)</f>
        <v>91623.76</v>
      </c>
    </row>
    <row r="137" spans="1:11" x14ac:dyDescent="0.2">
      <c r="A137" s="2"/>
      <c r="B137" s="2"/>
      <c r="C137" s="2"/>
      <c r="D137" s="2"/>
      <c r="E137" s="2" t="s">
        <v>138</v>
      </c>
      <c r="F137" s="2"/>
      <c r="G137" s="2"/>
      <c r="H137" s="2"/>
      <c r="I137" s="2"/>
      <c r="J137" s="7"/>
      <c r="K137" s="9"/>
    </row>
    <row r="138" spans="1:11" ht="16" thickBot="1" x14ac:dyDescent="0.25">
      <c r="A138" s="2"/>
      <c r="B138" s="2"/>
      <c r="C138" s="2"/>
      <c r="D138" s="2"/>
      <c r="E138" s="2"/>
      <c r="F138" s="2" t="s">
        <v>139</v>
      </c>
      <c r="G138" s="2"/>
      <c r="H138" s="2"/>
      <c r="I138" s="2"/>
      <c r="J138" s="18">
        <v>1000</v>
      </c>
      <c r="K138" s="26">
        <v>1500</v>
      </c>
    </row>
    <row r="139" spans="1:11" x14ac:dyDescent="0.2">
      <c r="A139" s="2"/>
      <c r="B139" s="2"/>
      <c r="C139" s="2"/>
      <c r="D139" s="2"/>
      <c r="E139" s="2" t="s">
        <v>140</v>
      </c>
      <c r="F139" s="2"/>
      <c r="G139" s="2"/>
      <c r="H139" s="2"/>
      <c r="I139" s="2"/>
      <c r="J139" s="7">
        <f>ROUND(SUM(J137:J138),5)</f>
        <v>1000</v>
      </c>
      <c r="K139" s="16">
        <f>ROUND(SUM(K137:K138),5)</f>
        <v>1500</v>
      </c>
    </row>
    <row r="140" spans="1:11" x14ac:dyDescent="0.2">
      <c r="A140" s="2"/>
      <c r="B140" s="2"/>
      <c r="C140" s="2"/>
      <c r="D140" s="2"/>
      <c r="E140" s="2" t="s">
        <v>141</v>
      </c>
      <c r="F140" s="2"/>
      <c r="G140" s="2"/>
      <c r="H140" s="2"/>
      <c r="I140" s="2"/>
      <c r="J140" s="7"/>
      <c r="K140" s="9"/>
    </row>
    <row r="141" spans="1:11" x14ac:dyDescent="0.2">
      <c r="A141" s="2"/>
      <c r="B141" s="2"/>
      <c r="C141" s="2"/>
      <c r="D141" s="2"/>
      <c r="E141" s="2"/>
      <c r="F141" s="2" t="s">
        <v>142</v>
      </c>
      <c r="G141" s="2"/>
      <c r="H141" s="2"/>
      <c r="I141" s="2"/>
      <c r="J141" s="7">
        <v>3000</v>
      </c>
      <c r="K141" s="9">
        <v>2100</v>
      </c>
    </row>
    <row r="142" spans="1:11" x14ac:dyDescent="0.2">
      <c r="A142" s="2"/>
      <c r="B142" s="2"/>
      <c r="C142" s="2"/>
      <c r="D142" s="2"/>
      <c r="E142" s="2"/>
      <c r="F142" s="2" t="s">
        <v>143</v>
      </c>
      <c r="G142" s="2"/>
      <c r="H142" s="2"/>
      <c r="I142" s="2"/>
      <c r="J142" s="7">
        <v>0</v>
      </c>
      <c r="K142" s="9"/>
    </row>
    <row r="143" spans="1:11" x14ac:dyDescent="0.2">
      <c r="A143" s="2"/>
      <c r="B143" s="2"/>
      <c r="C143" s="2"/>
      <c r="D143" s="2"/>
      <c r="E143" s="2"/>
      <c r="F143" s="2" t="s">
        <v>144</v>
      </c>
      <c r="G143" s="2"/>
      <c r="H143" s="2"/>
      <c r="I143" s="2"/>
      <c r="J143" s="7"/>
      <c r="K143" s="9"/>
    </row>
    <row r="144" spans="1:11" x14ac:dyDescent="0.2">
      <c r="A144" s="2"/>
      <c r="B144" s="2"/>
      <c r="C144" s="2"/>
      <c r="D144" s="2"/>
      <c r="E144" s="2"/>
      <c r="F144" s="2"/>
      <c r="G144" s="2" t="s">
        <v>145</v>
      </c>
      <c r="H144" s="2"/>
      <c r="I144" s="2"/>
      <c r="J144" s="7">
        <v>0</v>
      </c>
      <c r="K144" s="9">
        <v>6000</v>
      </c>
    </row>
    <row r="145" spans="1:12" x14ac:dyDescent="0.2">
      <c r="A145" s="2"/>
      <c r="B145" s="2"/>
      <c r="C145" s="2"/>
      <c r="D145" s="2"/>
      <c r="E145" s="2"/>
      <c r="F145" s="2"/>
      <c r="G145" s="2" t="s">
        <v>146</v>
      </c>
      <c r="H145" s="2"/>
      <c r="I145" s="2"/>
      <c r="J145" s="7"/>
      <c r="K145" s="9">
        <v>1100</v>
      </c>
    </row>
    <row r="146" spans="1:12" x14ac:dyDescent="0.2">
      <c r="A146" s="2"/>
      <c r="B146" s="2"/>
      <c r="C146" s="2"/>
      <c r="D146" s="2"/>
      <c r="E146" s="2"/>
      <c r="F146" s="2"/>
      <c r="G146" s="2" t="s">
        <v>147</v>
      </c>
      <c r="H146" s="2"/>
      <c r="I146" s="2"/>
      <c r="J146" s="7"/>
      <c r="K146" s="9">
        <v>5000</v>
      </c>
    </row>
    <row r="147" spans="1:12" x14ac:dyDescent="0.2">
      <c r="A147" s="2"/>
      <c r="B147" s="2"/>
      <c r="C147" s="2"/>
      <c r="D147" s="2"/>
      <c r="E147" s="2"/>
      <c r="F147" s="2"/>
      <c r="G147" s="2" t="s">
        <v>148</v>
      </c>
      <c r="H147" s="2"/>
      <c r="I147" s="2"/>
      <c r="J147" s="7">
        <v>6000</v>
      </c>
      <c r="K147" s="9">
        <v>6000</v>
      </c>
    </row>
    <row r="148" spans="1:12" x14ac:dyDescent="0.2">
      <c r="A148" s="2"/>
      <c r="B148" s="2"/>
      <c r="C148" s="2"/>
      <c r="D148" s="2"/>
      <c r="E148" s="2"/>
      <c r="F148" s="2" t="s">
        <v>149</v>
      </c>
      <c r="G148" s="2"/>
      <c r="H148" s="2"/>
      <c r="I148" s="2"/>
      <c r="J148" s="7">
        <f>ROUND(SUM(J143:J147),5)</f>
        <v>6000</v>
      </c>
      <c r="K148" s="16">
        <f>ROUND(SUM(K141:K147),5)</f>
        <v>20200</v>
      </c>
    </row>
    <row r="149" spans="1:12" x14ac:dyDescent="0.2">
      <c r="A149" s="2"/>
      <c r="B149" s="2"/>
      <c r="C149" s="2"/>
      <c r="D149" s="2"/>
      <c r="E149" s="2"/>
      <c r="F149" s="2" t="s">
        <v>150</v>
      </c>
      <c r="G149" s="2"/>
      <c r="H149" s="2"/>
      <c r="I149" s="2"/>
      <c r="J149" s="7">
        <v>1500</v>
      </c>
      <c r="K149" s="9">
        <v>0</v>
      </c>
    </row>
    <row r="150" spans="1:12" x14ac:dyDescent="0.2">
      <c r="A150" s="2"/>
      <c r="B150" s="2"/>
      <c r="C150" s="2"/>
      <c r="D150" s="2"/>
      <c r="E150" s="2"/>
      <c r="F150" s="2" t="s">
        <v>151</v>
      </c>
      <c r="G150" s="2"/>
      <c r="H150" s="2"/>
      <c r="I150" s="2"/>
      <c r="J150" s="7">
        <v>39166.699999999997</v>
      </c>
      <c r="K150" s="9">
        <v>0</v>
      </c>
    </row>
    <row r="151" spans="1:12" x14ac:dyDescent="0.2">
      <c r="A151" s="2"/>
      <c r="B151" s="2"/>
      <c r="C151" s="2"/>
      <c r="D151" s="2"/>
      <c r="E151" s="2"/>
      <c r="F151" s="2" t="s">
        <v>152</v>
      </c>
      <c r="G151" s="2"/>
      <c r="H151" s="2"/>
      <c r="I151" s="2"/>
      <c r="J151" s="7"/>
      <c r="K151" s="9"/>
    </row>
    <row r="152" spans="1:12" ht="16" thickBot="1" x14ac:dyDescent="0.25">
      <c r="A152" s="2"/>
      <c r="B152" s="2"/>
      <c r="C152" s="2"/>
      <c r="D152" s="2"/>
      <c r="E152" s="2"/>
      <c r="F152" s="2"/>
      <c r="G152" s="2" t="s">
        <v>153</v>
      </c>
      <c r="H152" s="2"/>
      <c r="I152" s="2"/>
      <c r="J152" s="7">
        <v>3000</v>
      </c>
      <c r="K152" s="26">
        <v>1500</v>
      </c>
    </row>
    <row r="153" spans="1:12" ht="16" thickBot="1" x14ac:dyDescent="0.25">
      <c r="A153" s="2"/>
      <c r="B153" s="2"/>
      <c r="C153" s="2"/>
      <c r="D153" s="2"/>
      <c r="E153" s="2"/>
      <c r="F153" s="2" t="s">
        <v>154</v>
      </c>
      <c r="G153" s="2"/>
      <c r="H153" s="2"/>
      <c r="I153" s="2"/>
      <c r="J153" s="14">
        <f>ROUND(SUM(J151:J152),5)</f>
        <v>3000</v>
      </c>
      <c r="K153" s="15">
        <f>ROUND(SUM(K151:K152),5)</f>
        <v>1500</v>
      </c>
    </row>
    <row r="154" spans="1:12" x14ac:dyDescent="0.2">
      <c r="A154" s="2"/>
      <c r="B154" s="2"/>
      <c r="C154" s="2"/>
      <c r="D154" s="2"/>
      <c r="E154" s="2" t="s">
        <v>155</v>
      </c>
      <c r="F154" s="2"/>
      <c r="G154" s="2"/>
      <c r="H154" s="2"/>
      <c r="I154" s="2"/>
      <c r="J154" s="7">
        <f>ROUND(SUM(J140:J142)+SUM(J148:J150)+J153,5)</f>
        <v>52666.7</v>
      </c>
      <c r="K154" s="16">
        <f>ROUND(SUM(K140:K142)+SUM(K148:K152)+K153,5)</f>
        <v>25300</v>
      </c>
    </row>
    <row r="155" spans="1:12" x14ac:dyDescent="0.2">
      <c r="A155" s="2"/>
      <c r="B155" s="2"/>
      <c r="C155" s="2"/>
      <c r="D155" s="2"/>
      <c r="E155" s="2" t="s">
        <v>156</v>
      </c>
      <c r="F155" s="2"/>
      <c r="G155" s="2"/>
      <c r="H155" s="2"/>
      <c r="I155" s="2"/>
      <c r="J155" s="7"/>
      <c r="K155" s="9"/>
    </row>
    <row r="156" spans="1:12" x14ac:dyDescent="0.2">
      <c r="A156" s="2"/>
      <c r="B156" s="2"/>
      <c r="C156" s="2"/>
      <c r="D156" s="2"/>
      <c r="E156" s="2"/>
      <c r="F156" s="2" t="s">
        <v>157</v>
      </c>
      <c r="G156" s="2"/>
      <c r="H156" s="2"/>
      <c r="I156" s="2"/>
      <c r="J156" s="7"/>
      <c r="K156" s="9"/>
    </row>
    <row r="157" spans="1:12" x14ac:dyDescent="0.2">
      <c r="A157" s="2"/>
      <c r="B157" s="2"/>
      <c r="C157" s="2"/>
      <c r="D157" s="2"/>
      <c r="E157" s="2"/>
      <c r="F157" s="2"/>
      <c r="G157" s="2" t="s">
        <v>158</v>
      </c>
      <c r="H157" s="2"/>
      <c r="I157" s="2"/>
      <c r="J157" s="7">
        <v>550</v>
      </c>
      <c r="K157" s="9">
        <v>550</v>
      </c>
    </row>
    <row r="158" spans="1:12" x14ac:dyDescent="0.2">
      <c r="A158" s="2"/>
      <c r="B158" s="2"/>
      <c r="C158" s="2"/>
      <c r="D158" s="2"/>
      <c r="E158" s="2"/>
      <c r="F158" s="2"/>
      <c r="G158" s="2" t="s">
        <v>159</v>
      </c>
      <c r="H158" s="2"/>
      <c r="I158" s="2"/>
      <c r="J158" s="7">
        <v>15000</v>
      </c>
      <c r="K158" s="9">
        <v>10500</v>
      </c>
    </row>
    <row r="159" spans="1:12" x14ac:dyDescent="0.2">
      <c r="A159" s="2"/>
      <c r="B159" s="2"/>
      <c r="C159" s="2"/>
      <c r="D159" s="2"/>
      <c r="E159" s="2"/>
      <c r="F159" s="2"/>
      <c r="G159" s="2" t="s">
        <v>160</v>
      </c>
      <c r="H159" s="2"/>
      <c r="I159" s="2"/>
      <c r="J159" s="7"/>
      <c r="K159" s="9">
        <f>2500+500+850+1800</f>
        <v>5650</v>
      </c>
    </row>
    <row r="160" spans="1:12" x14ac:dyDescent="0.2">
      <c r="A160" s="2"/>
      <c r="B160" s="2"/>
      <c r="C160" s="2"/>
      <c r="D160" s="2"/>
      <c r="E160" s="2"/>
      <c r="F160" s="2"/>
      <c r="G160" s="2" t="s">
        <v>161</v>
      </c>
      <c r="H160" s="2"/>
      <c r="I160" s="2"/>
      <c r="J160" s="7"/>
      <c r="K160" s="9">
        <v>5700</v>
      </c>
      <c r="L160" s="21"/>
    </row>
    <row r="161" spans="1:11" x14ac:dyDescent="0.2">
      <c r="A161" s="2"/>
      <c r="B161" s="2"/>
      <c r="C161" s="2"/>
      <c r="D161" s="2"/>
      <c r="E161" s="2"/>
      <c r="F161" s="2"/>
      <c r="G161" s="2" t="s">
        <v>162</v>
      </c>
      <c r="H161" s="2"/>
      <c r="I161" s="2"/>
      <c r="J161" s="7"/>
      <c r="K161" s="9">
        <v>2500</v>
      </c>
    </row>
    <row r="162" spans="1:11" x14ac:dyDescent="0.2">
      <c r="A162" s="2"/>
      <c r="B162" s="2"/>
      <c r="C162" s="2"/>
      <c r="D162" s="2"/>
      <c r="E162" s="2"/>
      <c r="F162" s="2" t="s">
        <v>163</v>
      </c>
      <c r="G162" s="2"/>
      <c r="H162" s="2"/>
      <c r="I162" s="2"/>
      <c r="J162" s="7">
        <f>ROUND(SUM(J156:J158),5)</f>
        <v>15550</v>
      </c>
      <c r="K162" s="16">
        <f>ROUND(SUM(K156:K158),5)</f>
        <v>11050</v>
      </c>
    </row>
    <row r="163" spans="1:11" ht="16" thickBot="1" x14ac:dyDescent="0.25">
      <c r="A163" s="2"/>
      <c r="B163" s="2"/>
      <c r="C163" s="2"/>
      <c r="D163" s="2"/>
      <c r="E163" s="2"/>
      <c r="F163" s="2" t="s">
        <v>164</v>
      </c>
      <c r="G163" s="2"/>
      <c r="H163" s="2"/>
      <c r="I163" s="2"/>
      <c r="J163" s="7">
        <v>10000</v>
      </c>
      <c r="K163" s="26">
        <v>11500</v>
      </c>
    </row>
    <row r="164" spans="1:11" ht="16" thickBot="1" x14ac:dyDescent="0.25">
      <c r="A164" s="2"/>
      <c r="B164" s="2"/>
      <c r="C164" s="2"/>
      <c r="D164" s="2"/>
      <c r="E164" s="2" t="s">
        <v>165</v>
      </c>
      <c r="F164" s="2"/>
      <c r="G164" s="2"/>
      <c r="H164" s="2"/>
      <c r="I164" s="2"/>
      <c r="J164" s="11">
        <f>ROUND(J155+SUM(J162:J163),5)</f>
        <v>25550</v>
      </c>
      <c r="K164" s="12">
        <f>ROUND(K155+SUM(K157:K163),5)</f>
        <v>47450</v>
      </c>
    </row>
    <row r="165" spans="1:11" ht="16" thickBot="1" x14ac:dyDescent="0.25">
      <c r="A165" s="2"/>
      <c r="B165" s="2"/>
      <c r="C165" s="2"/>
      <c r="D165" s="2" t="s">
        <v>166</v>
      </c>
      <c r="E165" s="2"/>
      <c r="F165" s="2"/>
      <c r="G165" s="2"/>
      <c r="H165" s="2"/>
      <c r="I165" s="2"/>
      <c r="J165" s="14">
        <f>ROUND(J18+J109+J113+J120+J136+J139+J154+J164,5)</f>
        <v>1174210.3799999999</v>
      </c>
      <c r="K165" s="15">
        <f>ROUND(K18+K109+K113+K120+K136+K139+K154+K164,5)</f>
        <v>1192759.2880500001</v>
      </c>
    </row>
    <row r="166" spans="1:11" x14ac:dyDescent="0.2">
      <c r="A166" s="2"/>
      <c r="B166" s="2" t="s">
        <v>167</v>
      </c>
      <c r="C166" s="2"/>
      <c r="D166" s="2"/>
      <c r="E166" s="2"/>
      <c r="F166" s="2"/>
      <c r="G166" s="2"/>
      <c r="H166" s="2"/>
      <c r="I166" s="2"/>
      <c r="J166" s="7">
        <f>ROUND(J2+J17-J165,5)</f>
        <v>20084.62</v>
      </c>
      <c r="K166" s="16">
        <f>ROUND(K2+K17-K165,5)</f>
        <v>18967.002560000001</v>
      </c>
    </row>
    <row r="167" spans="1:11" x14ac:dyDescent="0.2">
      <c r="A167" s="2"/>
      <c r="B167" s="2" t="s">
        <v>168</v>
      </c>
      <c r="C167" s="2"/>
      <c r="D167" s="2"/>
      <c r="E167" s="2"/>
      <c r="F167" s="2"/>
      <c r="G167" s="2"/>
      <c r="H167" s="2"/>
      <c r="I167" s="2"/>
      <c r="J167" s="7"/>
      <c r="K167" s="9"/>
    </row>
    <row r="168" spans="1:11" x14ac:dyDescent="0.2">
      <c r="A168" s="2"/>
      <c r="B168" s="2"/>
      <c r="C168" s="2" t="s">
        <v>169</v>
      </c>
      <c r="D168" s="2"/>
      <c r="E168" s="2"/>
      <c r="F168" s="2"/>
      <c r="G168" s="2"/>
      <c r="H168" s="2"/>
      <c r="I168" s="2"/>
      <c r="J168" s="7"/>
      <c r="K168" s="9"/>
    </row>
    <row r="169" spans="1:11" x14ac:dyDescent="0.2">
      <c r="A169" s="2"/>
      <c r="B169" s="2"/>
      <c r="C169" s="2"/>
      <c r="D169" s="2" t="s">
        <v>170</v>
      </c>
      <c r="E169" s="2"/>
      <c r="F169" s="2"/>
      <c r="G169" s="2"/>
      <c r="H169" s="2"/>
      <c r="I169" s="2"/>
      <c r="J169" s="7"/>
      <c r="K169" s="9"/>
    </row>
    <row r="170" spans="1:11" x14ac:dyDescent="0.2">
      <c r="A170" s="2"/>
      <c r="B170" s="2"/>
      <c r="C170" s="2"/>
      <c r="D170" s="2"/>
      <c r="E170" s="2" t="s">
        <v>171</v>
      </c>
      <c r="F170" s="2"/>
      <c r="G170" s="2"/>
      <c r="H170" s="2"/>
      <c r="I170" s="2"/>
      <c r="J170" s="7">
        <v>4084.62</v>
      </c>
      <c r="K170" s="9">
        <v>0</v>
      </c>
    </row>
    <row r="171" spans="1:11" x14ac:dyDescent="0.2">
      <c r="A171" s="2"/>
      <c r="B171" s="2"/>
      <c r="C171" s="2"/>
      <c r="D171" s="2"/>
      <c r="E171" s="2" t="s">
        <v>172</v>
      </c>
      <c r="F171" s="2"/>
      <c r="G171" s="2"/>
      <c r="H171" s="2"/>
      <c r="I171" s="2"/>
      <c r="J171" s="7"/>
      <c r="K171" s="9">
        <f>(J11+J13)-K148-K150</f>
        <v>18967</v>
      </c>
    </row>
    <row r="172" spans="1:11" x14ac:dyDescent="0.2">
      <c r="A172" s="2"/>
      <c r="B172" s="2"/>
      <c r="C172" s="2"/>
      <c r="D172" s="2"/>
      <c r="E172" s="2" t="s">
        <v>173</v>
      </c>
      <c r="F172" s="2"/>
      <c r="G172" s="2"/>
      <c r="H172" s="2"/>
      <c r="I172" s="2"/>
      <c r="J172" s="7">
        <v>0</v>
      </c>
      <c r="K172" s="9"/>
    </row>
    <row r="173" spans="1:11" x14ac:dyDescent="0.2">
      <c r="A173" s="2"/>
      <c r="B173" s="2"/>
      <c r="C173" s="2"/>
      <c r="D173" s="2"/>
      <c r="E173" s="2" t="s">
        <v>174</v>
      </c>
      <c r="F173" s="2"/>
      <c r="G173" s="2"/>
      <c r="H173" s="2"/>
      <c r="I173" s="2"/>
      <c r="J173" s="7">
        <v>0</v>
      </c>
      <c r="K173" s="9"/>
    </row>
    <row r="174" spans="1:11" x14ac:dyDescent="0.2">
      <c r="A174" s="2"/>
      <c r="B174" s="2"/>
      <c r="C174" s="2"/>
      <c r="D174" s="2"/>
      <c r="E174" s="2" t="s">
        <v>175</v>
      </c>
      <c r="F174" s="2"/>
      <c r="G174" s="2"/>
      <c r="H174" s="2"/>
      <c r="I174" s="2"/>
      <c r="J174" s="7">
        <v>0</v>
      </c>
      <c r="K174" s="9"/>
    </row>
    <row r="175" spans="1:11" x14ac:dyDescent="0.2">
      <c r="A175" s="2"/>
      <c r="B175" s="2"/>
      <c r="C175" s="2"/>
      <c r="D175" s="2"/>
      <c r="E175" s="2" t="s">
        <v>176</v>
      </c>
      <c r="F175" s="2"/>
      <c r="G175" s="2"/>
      <c r="H175" s="2"/>
      <c r="I175" s="2"/>
      <c r="J175" s="7">
        <v>0</v>
      </c>
      <c r="K175" s="9"/>
    </row>
    <row r="176" spans="1:11" ht="16" thickBot="1" x14ac:dyDescent="0.25">
      <c r="A176" s="2"/>
      <c r="B176" s="2"/>
      <c r="C176" s="2"/>
      <c r="D176" s="2"/>
      <c r="E176" s="2" t="s">
        <v>177</v>
      </c>
      <c r="F176" s="2"/>
      <c r="G176" s="2"/>
      <c r="H176" s="2"/>
      <c r="I176" s="2"/>
      <c r="J176" s="18">
        <v>0</v>
      </c>
      <c r="K176" s="26"/>
    </row>
    <row r="177" spans="1:11" x14ac:dyDescent="0.2">
      <c r="A177" s="2"/>
      <c r="B177" s="2"/>
      <c r="C177" s="2"/>
      <c r="D177" s="2" t="s">
        <v>178</v>
      </c>
      <c r="E177" s="2"/>
      <c r="F177" s="2"/>
      <c r="G177" s="2"/>
      <c r="H177" s="2"/>
      <c r="I177" s="2"/>
      <c r="J177" s="7">
        <f>ROUND(SUM(J169:J176),5)</f>
        <v>4084.62</v>
      </c>
      <c r="K177" s="16">
        <f>ROUND(SUM(K169:K176),5)</f>
        <v>18967</v>
      </c>
    </row>
    <row r="178" spans="1:11" ht="16" thickBot="1" x14ac:dyDescent="0.25">
      <c r="A178" s="2"/>
      <c r="B178" s="2"/>
      <c r="C178" s="2"/>
      <c r="D178" s="2" t="s">
        <v>179</v>
      </c>
      <c r="E178" s="2"/>
      <c r="F178" s="2"/>
      <c r="G178" s="2"/>
      <c r="H178" s="2"/>
      <c r="I178" s="2"/>
      <c r="J178" s="7">
        <v>16000</v>
      </c>
      <c r="K178" s="9">
        <v>0</v>
      </c>
    </row>
    <row r="179" spans="1:11" ht="16" thickBot="1" x14ac:dyDescent="0.25">
      <c r="A179" s="2"/>
      <c r="B179" s="2"/>
      <c r="C179" s="2" t="s">
        <v>180</v>
      </c>
      <c r="D179" s="2"/>
      <c r="E179" s="2"/>
      <c r="F179" s="2"/>
      <c r="G179" s="2"/>
      <c r="H179" s="2"/>
      <c r="I179" s="2"/>
      <c r="J179" s="11">
        <f>ROUND(J168+SUM(J177:J178),5)</f>
        <v>20084.62</v>
      </c>
      <c r="K179" s="12">
        <f>ROUND(K168+SUM(K177:K178),5)</f>
        <v>18967</v>
      </c>
    </row>
    <row r="180" spans="1:11" ht="16" thickBot="1" x14ac:dyDescent="0.25">
      <c r="A180" s="2"/>
      <c r="B180" s="2" t="s">
        <v>181</v>
      </c>
      <c r="C180" s="2"/>
      <c r="D180" s="2"/>
      <c r="E180" s="2"/>
      <c r="F180" s="2"/>
      <c r="G180" s="2"/>
      <c r="H180" s="2"/>
      <c r="I180" s="2"/>
      <c r="J180" s="11">
        <f>ROUND(J167-J179,5)</f>
        <v>-20084.62</v>
      </c>
      <c r="K180" s="15">
        <f>ROUND(K167-K179,5)</f>
        <v>-18967</v>
      </c>
    </row>
    <row r="181" spans="1:11" s="24" customFormat="1" ht="12" thickBot="1" x14ac:dyDescent="0.2">
      <c r="A181" s="22" t="s">
        <v>182</v>
      </c>
      <c r="B181" s="22"/>
      <c r="C181" s="22"/>
      <c r="D181" s="22"/>
      <c r="E181" s="22"/>
      <c r="F181" s="22"/>
      <c r="G181" s="22"/>
      <c r="H181" s="22"/>
      <c r="I181" s="22"/>
      <c r="J181" s="23">
        <f>ROUND(J166+J180,5)</f>
        <v>0</v>
      </c>
      <c r="K181" s="29">
        <f>ROUND(K166+K180,5)</f>
        <v>2.5600000000000002E-3</v>
      </c>
    </row>
    <row r="182" spans="1:11" ht="16" thickTop="1" x14ac:dyDescent="0.2"/>
  </sheetData>
  <pageMargins left="0.7" right="0.7" top="1" bottom="0.75" header="0.1" footer="0.3"/>
  <pageSetup orientation="portrait" horizontalDpi="4294967293" verticalDpi="0" r:id="rId1"/>
  <headerFooter>
    <oddHeader>&amp;L&amp;"Arial Bold,Bold"&amp;8&amp;K000000
 Accrual Basis&amp;C&amp;"Arial Bold,Bold"&amp;12&amp;K000000 Nederland Fire Protection District
&amp;14 General Fund 2023 Income &amp;&amp; Expense Budget
&amp;10 January through December 2023</oddHeader>
    <oddFooter>&amp;R&amp;"Arial,Bold"&amp;8 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5" ma:contentTypeDescription="Create a new document." ma:contentTypeScope="" ma:versionID="316333fef504376e70e22e2ea6811bb9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73d113b2469ae60ca7ef57232326775a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AE4D7-D258-4A6F-9BF2-848D77D451ED}"/>
</file>

<file path=customXml/itemProps2.xml><?xml version="1.0" encoding="utf-8"?>
<ds:datastoreItem xmlns:ds="http://schemas.openxmlformats.org/officeDocument/2006/customXml" ds:itemID="{D322CA86-2C85-4541-B15D-44A3D48EDE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 new_mill</vt:lpstr>
      <vt:lpstr>2023 v1</vt:lpstr>
      <vt:lpstr>'2023 new_mill'!Print_Titles</vt:lpstr>
      <vt:lpstr>'2023 v1'!Print_Titles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Iain Irwin-Powell</cp:lastModifiedBy>
  <cp:lastPrinted>2022-10-16T02:41:42Z</cp:lastPrinted>
  <dcterms:created xsi:type="dcterms:W3CDTF">2022-10-16T01:55:50Z</dcterms:created>
  <dcterms:modified xsi:type="dcterms:W3CDTF">2022-10-16T02:43:43Z</dcterms:modified>
</cp:coreProperties>
</file>